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eople.ey.com/personal/manuel_del-bianco_it_ey_com/Documents/Desktop/"/>
    </mc:Choice>
  </mc:AlternateContent>
  <xr:revisionPtr revIDLastSave="105" documentId="8_{2BBF4153-1FA7-4D7C-9E59-7DFC36709EC1}" xr6:coauthVersionLast="47" xr6:coauthVersionMax="47" xr10:uidLastSave="{E3A237B1-B7EE-48DD-B246-35520F445449}"/>
  <bookViews>
    <workbookView xWindow="-108" yWindow="-108" windowWidth="23256" windowHeight="12576" firstSheet="1" activeTab="1" xr2:uid="{00000000-000D-0000-FFFF-FFFF00000000}"/>
  </bookViews>
  <sheets>
    <sheet name="Report Qualitativa Procedur (2)" sheetId="32" state="hidden" r:id="rId1"/>
    <sheet name="Elenco delle operazioni " sheetId="46" r:id="rId2"/>
    <sheet name="APPUNTI" sheetId="35" state="hidden" r:id="rId3"/>
    <sheet name="PN FAMI 21-27 sintetico" sheetId="41" state="hidden" r:id="rId4"/>
    <sheet name="elenco codici province" sheetId="36" state="hidden" r:id="rId5"/>
  </sheets>
  <definedNames>
    <definedName name="_xlnm._FilterDatabase" localSheetId="4" hidden="1">'elenco codici province'!$B$1:$F$111</definedName>
    <definedName name="_xlnm._FilterDatabase" localSheetId="1" hidden="1">'Elenco delle operazioni '!$A$3:$N$6</definedName>
    <definedName name="_xlnm._FilterDatabase" localSheetId="3" hidden="1">'PN FAMI 21-27 sintetico'!$B$2:$AC$66</definedName>
    <definedName name="A" localSheetId="3">'PN FAMI 21-27 sintetico'!$D$3</definedName>
    <definedName name="_xlnm.Print_Area" localSheetId="3">'PN FAMI 21-27 sintetico'!$B$1:$X$75</definedName>
    <definedName name="_xlnm.Print_Titles" localSheetId="3">'PN FAMI 21-27 sintetico'!$2:$2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41" l="1"/>
  <c r="N97" i="41"/>
  <c r="AB88" i="41"/>
  <c r="P88" i="41"/>
  <c r="O88" i="41"/>
  <c r="M88" i="41"/>
  <c r="AB85" i="41"/>
  <c r="P85" i="41"/>
  <c r="M85" i="41"/>
  <c r="AB84" i="41"/>
  <c r="P84" i="41"/>
  <c r="M84" i="41"/>
  <c r="AB83" i="41"/>
  <c r="P83" i="41"/>
  <c r="M83" i="41"/>
  <c r="AB82" i="41"/>
  <c r="P82" i="41"/>
  <c r="M82" i="41"/>
  <c r="AB81" i="41"/>
  <c r="P81" i="41"/>
  <c r="M81" i="41"/>
  <c r="H78" i="41"/>
  <c r="H77" i="41"/>
  <c r="H79" i="41"/>
  <c r="AA65" i="41"/>
  <c r="AA64" i="41"/>
  <c r="AA63" i="41"/>
  <c r="AA62" i="41"/>
  <c r="X62" i="41" a="1"/>
  <c r="X62" i="41"/>
  <c r="W62" i="41"/>
  <c r="O62" i="41"/>
  <c r="N62" i="41"/>
  <c r="G62" i="41"/>
  <c r="H62" i="41"/>
  <c r="I62" i="41"/>
  <c r="AA61" i="41"/>
  <c r="G61" i="41"/>
  <c r="AA60" i="41"/>
  <c r="G60" i="41"/>
  <c r="AA59" i="41"/>
  <c r="G59" i="41"/>
  <c r="AA58" i="41"/>
  <c r="G58" i="41"/>
  <c r="V57" i="41"/>
  <c r="AA57" i="41"/>
  <c r="Q57" i="41"/>
  <c r="G57" i="41"/>
  <c r="AA56" i="41"/>
  <c r="G56" i="41"/>
  <c r="AA55" i="41"/>
  <c r="Q55" i="41"/>
  <c r="G55" i="41"/>
  <c r="AA54" i="41"/>
  <c r="O54" i="41"/>
  <c r="N54" i="41"/>
  <c r="L54" i="41"/>
  <c r="G54" i="41"/>
  <c r="AA53" i="41"/>
  <c r="G53" i="41"/>
  <c r="AA52" i="41"/>
  <c r="AA51" i="41"/>
  <c r="AA50" i="41"/>
  <c r="G50" i="41"/>
  <c r="AA49" i="41"/>
  <c r="AA48" i="41"/>
  <c r="G48" i="41"/>
  <c r="AA47" i="41"/>
  <c r="G47" i="41"/>
  <c r="AA46" i="41"/>
  <c r="AA45" i="41"/>
  <c r="G45" i="41"/>
  <c r="AA44" i="41"/>
  <c r="G44" i="41"/>
  <c r="AA43" i="41"/>
  <c r="G43" i="41"/>
  <c r="AA42" i="41"/>
  <c r="G42" i="41"/>
  <c r="AA41" i="41"/>
  <c r="G41" i="41"/>
  <c r="AA40" i="41"/>
  <c r="G40" i="41"/>
  <c r="AA39" i="41"/>
  <c r="G39" i="41"/>
  <c r="AA38" i="41"/>
  <c r="G38" i="41"/>
  <c r="AA37" i="41"/>
  <c r="G37" i="41"/>
  <c r="AA36" i="41"/>
  <c r="G36" i="41"/>
  <c r="AA35" i="41"/>
  <c r="AA34" i="41"/>
  <c r="AA33" i="41"/>
  <c r="G33" i="41"/>
  <c r="AA32" i="41"/>
  <c r="G32" i="41"/>
  <c r="AA31" i="41"/>
  <c r="AA30" i="41"/>
  <c r="AA29" i="41"/>
  <c r="G29" i="41"/>
  <c r="AA28" i="41"/>
  <c r="AA27" i="41"/>
  <c r="AA26" i="41"/>
  <c r="AA25" i="41"/>
  <c r="L25" i="41"/>
  <c r="G25" i="41"/>
  <c r="K25" i="41"/>
  <c r="AA24" i="41"/>
  <c r="AA23" i="41"/>
  <c r="AA22" i="41"/>
  <c r="AA21" i="41"/>
  <c r="AA20" i="41"/>
  <c r="AA19" i="41"/>
  <c r="AA18" i="41"/>
  <c r="W18" i="41"/>
  <c r="O18" i="41"/>
  <c r="N18" i="41"/>
  <c r="L18" i="41"/>
  <c r="G18" i="41"/>
  <c r="AA17" i="41"/>
  <c r="G17" i="41"/>
  <c r="K17" i="41"/>
  <c r="AA16" i="41"/>
  <c r="AA15" i="41"/>
  <c r="G15" i="41"/>
  <c r="AA14" i="41"/>
  <c r="G14" i="41"/>
  <c r="AA13" i="41"/>
  <c r="AA12" i="41"/>
  <c r="G12" i="41"/>
  <c r="AA11" i="41"/>
  <c r="G11" i="41"/>
  <c r="K11" i="41"/>
  <c r="AA10" i="41"/>
  <c r="AA9" i="41"/>
  <c r="AA8" i="41"/>
  <c r="G8" i="41"/>
  <c r="AA7" i="41"/>
  <c r="G6" i="41"/>
  <c r="AA5" i="41"/>
  <c r="F5" i="41"/>
  <c r="L5" i="41"/>
  <c r="AA4" i="41"/>
  <c r="G4" i="41"/>
  <c r="K4" i="41"/>
  <c r="AA3" i="41"/>
  <c r="W3" i="41"/>
  <c r="G3" i="41"/>
  <c r="H54" i="41"/>
  <c r="X54" i="41"/>
  <c r="X18" i="41"/>
  <c r="H18" i="41"/>
  <c r="W54" i="41"/>
  <c r="W66" i="41"/>
  <c r="O3" i="41"/>
  <c r="O64" i="41"/>
  <c r="N3" i="41"/>
  <c r="N64" i="41"/>
  <c r="G5" i="41"/>
  <c r="H3" i="41"/>
  <c r="V66" i="41"/>
  <c r="V75" i="41"/>
  <c r="W75" i="41"/>
  <c r="H64" i="41"/>
  <c r="H65" i="41"/>
  <c r="X3" i="41"/>
  <c r="W73" i="41"/>
  <c r="W72" i="41"/>
  <c r="W69" i="41"/>
  <c r="W70" i="41"/>
  <c r="AA66" i="41"/>
  <c r="W74" i="41"/>
  <c r="W71" i="41"/>
  <c r="N65" i="41"/>
  <c r="H66" i="41"/>
  <c r="H80" i="41"/>
  <c r="I54" i="41"/>
  <c r="I18" i="41"/>
  <c r="I3" i="41"/>
  <c r="N66" i="41"/>
  <c r="O65" i="41"/>
  <c r="O66" i="41"/>
  <c r="X66" i="41"/>
  <c r="X65" i="4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<sst xmlns="http://schemas.openxmlformats.org/spreadsheetml/2006/main" count="1151" uniqueCount="687">
  <si>
    <t>ANAGRAFICA DI PROGETTO</t>
  </si>
  <si>
    <t>Sezione qualitativa e procedurale</t>
  </si>
  <si>
    <t>Rispetto tempistiche progetto</t>
  </si>
  <si>
    <t>Codice progetto</t>
  </si>
  <si>
    <t xml:space="preserve">Data monitoraggio </t>
  </si>
  <si>
    <t>Obiettivo Specifico</t>
  </si>
  <si>
    <r>
      <t xml:space="preserve">Misura di attuazione 
</t>
    </r>
    <r>
      <rPr>
        <sz val="10"/>
        <rFont val="Calibri"/>
        <family val="2"/>
      </rPr>
      <t>(Regolamento FAMI 2021/1147, Allegato II)</t>
    </r>
  </si>
  <si>
    <r>
      <t xml:space="preserve">Ambito di applicazione del sostegno 
</t>
    </r>
    <r>
      <rPr>
        <sz val="10"/>
        <rFont val="Calibri"/>
        <family val="2"/>
      </rPr>
      <t>(Regolamento FAMI 2021/1147, Allegato III)</t>
    </r>
  </si>
  <si>
    <r>
      <t xml:space="preserve">Tipologia di intervento I - Campo d'intervento 
</t>
    </r>
    <r>
      <rPr>
        <sz val="10"/>
        <rFont val="Calibri"/>
        <family val="2"/>
      </rPr>
      <t>(Regolamento FAMI 2021/1147, Allegato VI, Tabella 1)</t>
    </r>
  </si>
  <si>
    <r>
      <t xml:space="preserve">Tipologia di intervento II - Tipologia di azione 
</t>
    </r>
    <r>
      <rPr>
        <sz val="10"/>
        <rFont val="Calibri"/>
        <family val="2"/>
      </rPr>
      <t>(Regolamento FAMI 2021/1147, Allegato VI, Tabella 2)</t>
    </r>
  </si>
  <si>
    <r>
      <t xml:space="preserve">Tipologia di intervento III - Attuazione 
</t>
    </r>
    <r>
      <rPr>
        <sz val="10"/>
        <rFont val="Calibri"/>
        <family val="2"/>
      </rPr>
      <t>(Regolamento FAMI 2021/1147, Allegato VI, Tabella 3)</t>
    </r>
  </si>
  <si>
    <r>
      <t>Tipologia di intervento IV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- Temi particolari</t>
    </r>
    <r>
      <rPr>
        <sz val="10"/>
        <rFont val="Calibri"/>
        <family val="2"/>
      </rPr>
      <t xml:space="preserve"> 
(Regolamento FAMI 2021/1147, Allegato VI, Tabella 4)</t>
    </r>
  </si>
  <si>
    <t>Intervento del Programma nazionale</t>
  </si>
  <si>
    <t>Avviso</t>
  </si>
  <si>
    <t>Sigla Avviso di riferimento</t>
  </si>
  <si>
    <t>Titolo progetto</t>
  </si>
  <si>
    <t>Beneficiario</t>
  </si>
  <si>
    <t>Tipologia Soggetto Proponente</t>
  </si>
  <si>
    <t>Ambito territoriale</t>
  </si>
  <si>
    <t>Localizzazione territoriale: Regione</t>
  </si>
  <si>
    <t>Localizzazione territoriale: Città</t>
  </si>
  <si>
    <t>COMPETENZA</t>
  </si>
  <si>
    <t>MODALITA DI SELEZIONE</t>
  </si>
  <si>
    <t>TIPOLOGIA DI PROCEDURA SELEZIONE</t>
  </si>
  <si>
    <t>Annualità di riferimento</t>
  </si>
  <si>
    <r>
      <t xml:space="preserve">Data Avvio Progetto
</t>
    </r>
    <r>
      <rPr>
        <i/>
        <sz val="10"/>
        <rFont val="Calibri"/>
        <family val="2"/>
      </rPr>
      <t>(GG/MM/AAAA)</t>
    </r>
  </si>
  <si>
    <r>
      <t xml:space="preserve">Scadenza attività da progetto (iniziale)
</t>
    </r>
    <r>
      <rPr>
        <i/>
        <sz val="10"/>
        <rFont val="Calibri"/>
        <family val="2"/>
      </rPr>
      <t>(GG/MM/AAAA)</t>
    </r>
  </si>
  <si>
    <r>
      <t xml:space="preserve">Scadenza attività da progetto (finale)
</t>
    </r>
    <r>
      <rPr>
        <i/>
        <sz val="10"/>
        <rFont val="Calibri"/>
        <family val="2"/>
      </rPr>
      <t>(GG/MM/AAAA)</t>
    </r>
  </si>
  <si>
    <r>
      <t xml:space="preserve">Durata Num. Mesi
</t>
    </r>
    <r>
      <rPr>
        <i/>
        <sz val="10"/>
        <rFont val="Calibri"/>
        <family val="2"/>
      </rPr>
      <t>(Numero)</t>
    </r>
  </si>
  <si>
    <t>Numero di proroghe</t>
  </si>
  <si>
    <t>Status progetto</t>
  </si>
  <si>
    <t>Fase avanzamento progettuale</t>
  </si>
  <si>
    <t>% avanzamento progettuale in rapporto ai dati di monitoraggio</t>
  </si>
  <si>
    <t>Rimodulazione del progetto</t>
  </si>
  <si>
    <t>Rimodulazione del progetto ripetuta di indicatori e WBS</t>
  </si>
  <si>
    <t>1. Esistenza criticità</t>
  </si>
  <si>
    <t>1.1 Tipologia criticità</t>
  </si>
  <si>
    <t>1.2 Descrizione criticità</t>
  </si>
  <si>
    <t>1.3 Descrizione soluzioni adottate per superarle</t>
  </si>
  <si>
    <t xml:space="preserve">2. Variazioni gruppo di lavoro	</t>
  </si>
  <si>
    <t>2.1 Descrizione variazioni del gruppo di lavoro</t>
  </si>
  <si>
    <t>3. Esistenza fattori di successo</t>
  </si>
  <si>
    <t>3.1 Tipologia fattori di successo</t>
  </si>
  <si>
    <t>3.2 Descrizione fattori di successo</t>
  </si>
  <si>
    <t>4. Attivazione reti territoriali di collaborazione</t>
  </si>
  <si>
    <t>4.1 Descrizione composizione reti/ ruolo componenti/ contributo per risultato attesi</t>
  </si>
  <si>
    <t>Visite di monitoraggio</t>
  </si>
  <si>
    <t>Data 1° visita di monitoraggio</t>
  </si>
  <si>
    <t>Data 2° visita di monitoraggio</t>
  </si>
  <si>
    <t>Incontri bilateriali</t>
  </si>
  <si>
    <t>Data 1° incontro bilaterale</t>
  </si>
  <si>
    <t>Data 2° incontro bilaterale</t>
  </si>
  <si>
    <t>Data 3° incontro bilaterale</t>
  </si>
  <si>
    <t>Focus group / Virtual meeting beneficiari</t>
  </si>
  <si>
    <t>Data 1° Focus group / Virtual meeting beneficiari</t>
  </si>
  <si>
    <t>Data 2° Focus group / Virtual meeting beneficiari</t>
  </si>
  <si>
    <t>Data 3° Focus group / Virtual meeting beneficiari</t>
  </si>
  <si>
    <t>% Rispetto tempistiche WP</t>
  </si>
  <si>
    <t>Tipologia rispetto tempistiche WP</t>
  </si>
  <si>
    <t>% Rispetto tempistiche Task</t>
  </si>
  <si>
    <t>Tipologia rispetto tempistiche Task</t>
  </si>
  <si>
    <t>% Rispetto tempistiche Output</t>
  </si>
  <si>
    <t>Tipologia Rispetto tempistiche Output</t>
  </si>
  <si>
    <t>% Rispetto tempistiche Deliverable</t>
  </si>
  <si>
    <t>Tipologia Rispetto tempistiche Deliverable</t>
  </si>
  <si>
    <t>Indicazioni tecniche</t>
  </si>
  <si>
    <r>
      <rPr>
        <b/>
        <sz val="9"/>
        <rFont val="Arial"/>
        <family val="2"/>
      </rPr>
      <t xml:space="preserve">Fonte: Scheda monitoraggio
</t>
    </r>
    <r>
      <rPr>
        <sz val="9"/>
        <rFont val="Arial"/>
        <family val="2"/>
      </rPr>
      <t xml:space="preserve">
Compilazione automatizzata
</t>
    </r>
  </si>
  <si>
    <r>
      <rPr>
        <b/>
        <sz val="9"/>
        <rFont val="Arial"/>
        <family val="2"/>
      </rPr>
      <t xml:space="preserve">Fonte: Scheda monitoraggio
</t>
    </r>
    <r>
      <rPr>
        <sz val="9"/>
        <rFont val="Arial"/>
        <family val="2"/>
      </rPr>
      <t xml:space="preserve">
Compilazione automatizzata: 
(Campo data GG/MM/AAAA)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</si>
  <si>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</si>
  <si>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scheda di monitoraggio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</si>
  <si>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Compilazione automatizzata
(GG/MM/AAAA)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</si>
  <si>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(proposta progettuale + addendum)
Compilazione automatizzata
(GG/MM/AAAA)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</si>
  <si>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(proposta progettuale + addendum)</t>
    </r>
    <r>
      <rPr>
        <sz val="9"/>
        <rFont val="Arial"/>
        <family val="2"/>
      </rPr>
      <t xml:space="preserve">
Compilazione automatizzata
campo numero </t>
    </r>
  </si>
  <si>
    <r>
      <rPr>
        <b/>
        <sz val="9"/>
        <rFont val="Arial"/>
        <family val="2"/>
      </rPr>
      <t xml:space="preserve">ELABORAZIONE:
</t>
    </r>
    <r>
      <rPr>
        <sz val="9"/>
        <rFont val="Arial"/>
        <family val="2"/>
      </rPr>
      <t>Restituire la classe indicata nel menù a tendina in base alla percentuale  di avanzamento (AK) 
Iniziale: 0 - 24,99999%
Parziale: 25 - 49,999999%
Intermedia: 50 - 74,999999%
Avanzata: 75 - 99,9999999%
Concluso: 100%</t>
    </r>
  </si>
  <si>
    <r>
      <rPr>
        <b/>
        <sz val="9"/>
        <rFont val="Arial"/>
        <family val="2"/>
      </rPr>
      <t xml:space="preserve">ELABORAZIONE: 
</t>
    </r>
    <r>
      <rPr>
        <sz val="9"/>
        <rFont val="Arial"/>
        <family val="2"/>
      </rPr>
      <t xml:space="preserve">
Rapporto tra giorni corrispondenti alla durata del progetto (calcolati dalla data di avvio fino alla scadenza finale o dell'ultima proroga se esistente) e i giorni intercorsi fino alla data di riferimento della scheda di monitoraggio. Se il progetto è concluso il rapporto è 100% 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</si>
  <si>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</t>
    </r>
  </si>
  <si>
    <r>
      <rPr>
        <b/>
        <sz val="9"/>
        <rFont val="Arial"/>
        <family val="2"/>
      </rPr>
      <t>Fonte: scheda di monitoraggio / sezione qualitativa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</si>
  <si>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(Sì / No)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</si>
  <si>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(GG/MM/AAAA)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</si>
  <si>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WP rilevati nello sheet "Report WBS" e nr di WP attivi al momento della rilevazione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</si>
  <si>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"% Rispetto tempistiche WP"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</si>
  <si>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task rilevati nello sheet "Report WBS" e nr di task attivi al momento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</si>
  <si>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"% Rispetto tempistiche Task"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</si>
  <si>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degli Output rilevati nello sheet "Report WBS" e nr di Output attesi alla data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</si>
  <si>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
"% Rispetto tempistiche Output"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</si>
  <si>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Deliverable rilevati nello sheet "Report WBS" e nr di Deliverable attesi alla data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</si>
  <si>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
"% Rispetto tempistiche Deliverable"
Privo di scostamenti: 0%
Limitati scostamenti: 0,000001% - 24,999999%
Parziali scostamenti: 25% - 49,999999%
Rilevati scostamenti: 50% - 75%
Elevati scostamenti: + 75%</t>
    </r>
  </si>
  <si>
    <t>Fonte</t>
  </si>
  <si>
    <t>Scheda di monitoraggio</t>
  </si>
  <si>
    <t>DB progetti</t>
  </si>
  <si>
    <t>Dati di configurazione del progetto a sistema</t>
  </si>
  <si>
    <t>Dati di configurazione del progetto a sistema
(proposta + addendum)</t>
  </si>
  <si>
    <t>Inviare a Ufficio II richiesta di sviluppo di funzione aggiuntiva per monitorare  visite di monitoraggio</t>
  </si>
  <si>
    <t>Inviare a Ufficio II richiesta di sviluppo di funzione aggiuntiva per monitorare  incontri bilateriali</t>
  </si>
  <si>
    <t>Inviare a Ufficio II richiesta di sviluppo di funzione aggiuntiva per monitorare  focus group</t>
  </si>
  <si>
    <t>Formato</t>
  </si>
  <si>
    <t>GG/MM/AAAA</t>
  </si>
  <si>
    <t>numero</t>
  </si>
  <si>
    <t>verificare se la funzionalità di conversione automatica da mese ipotetico a data effettiva sia stata recepita da Ufficio II</t>
  </si>
  <si>
    <t>Inviare a Ufficio II richiesta di sviluppo di funzione aggiuntiva per monitorare  revoche e rinunce</t>
  </si>
  <si>
    <t>Verificare se la funzionalità di conversione automatica da mese ipotetico a data effettiva sia stata recepita da Ufficio II</t>
  </si>
  <si>
    <t>Per la modalità di conteggio dei ritardi si veda il Report WBS</t>
  </si>
  <si>
    <t>SIGLA</t>
  </si>
  <si>
    <t>BENEFICIARIO</t>
  </si>
  <si>
    <t>TITOLO PROGETTO</t>
  </si>
  <si>
    <t>SCOPO DEL PROGETTO</t>
  </si>
  <si>
    <t>RISULTATI ATTESI</t>
  </si>
  <si>
    <t>-</t>
  </si>
  <si>
    <t>Basilicata</t>
  </si>
  <si>
    <t>Sicilia</t>
  </si>
  <si>
    <t>Toscana</t>
  </si>
  <si>
    <t>Molise</t>
  </si>
  <si>
    <t>Abruzzo</t>
  </si>
  <si>
    <t>Campania</t>
  </si>
  <si>
    <t>Calabria</t>
  </si>
  <si>
    <t>MIGRASTAT</t>
  </si>
  <si>
    <t>Veneto</t>
  </si>
  <si>
    <t>Sportello Cittadinanza</t>
  </si>
  <si>
    <t>Inclusione finanziaria</t>
  </si>
  <si>
    <t>PROG-86</t>
  </si>
  <si>
    <t>Lazio</t>
  </si>
  <si>
    <t>Piemonte</t>
  </si>
  <si>
    <t>Umbria</t>
  </si>
  <si>
    <t>Valle d'Aosta</t>
  </si>
  <si>
    <t>Marche</t>
  </si>
  <si>
    <t>Liguria</t>
  </si>
  <si>
    <t>Lombardia</t>
  </si>
  <si>
    <t>Servizi innovativi di formazione linguistica 2023-2026</t>
  </si>
  <si>
    <t>Sardegna</t>
  </si>
  <si>
    <t>PROG-206</t>
  </si>
  <si>
    <t>Puglia</t>
  </si>
  <si>
    <t>POTENZIAMENTO OPERATIVO PER LA GESTIONE DELLE PROCEDURE DI ASILO, INTEGRAZIONE, RIMPATRIO E SOLIDARIETA</t>
  </si>
  <si>
    <t>PROG-263</t>
  </si>
  <si>
    <t xml:space="preserve">Prosecuzione biennale di progetti di accoglienza per MSNA </t>
  </si>
  <si>
    <t>no</t>
  </si>
  <si>
    <t>SI</t>
  </si>
  <si>
    <t>NAZIONALE</t>
  </si>
  <si>
    <t xml:space="preserve">RI </t>
  </si>
  <si>
    <t>Invito ad hoc</t>
  </si>
  <si>
    <t xml:space="preserve">CB </t>
  </si>
  <si>
    <t>TOT</t>
  </si>
  <si>
    <t>Inserire</t>
  </si>
  <si>
    <t>codice avviso</t>
  </si>
  <si>
    <t>ambito tematico di intervento</t>
  </si>
  <si>
    <t>Riorganizzare ordine colonne per blocchi tematici</t>
  </si>
  <si>
    <t>dati anagrafici progetto</t>
  </si>
  <si>
    <t>dati atto di selezione</t>
  </si>
  <si>
    <t>avanzamento finanziario</t>
  </si>
  <si>
    <t>avanzamento procedurale</t>
  </si>
  <si>
    <t>recapiti</t>
  </si>
  <si>
    <t>rimodulazioni</t>
  </si>
  <si>
    <t>monitoraggio</t>
  </si>
  <si>
    <t>OBIETTIVO SPECIFICO</t>
  </si>
  <si>
    <t>LOCALIZZAZIONE TERRITORIALE: 
REGIONE</t>
  </si>
  <si>
    <t>LOCALIZZAZIONE TERRITORIALE: 
PROVINCIA</t>
  </si>
  <si>
    <t>sì</t>
  </si>
  <si>
    <t xml:space="preserve">AQ </t>
  </si>
  <si>
    <t xml:space="preserve">CH </t>
  </si>
  <si>
    <t xml:space="preserve">PE </t>
  </si>
  <si>
    <t xml:space="preserve">TE </t>
  </si>
  <si>
    <t xml:space="preserve">MT </t>
  </si>
  <si>
    <t xml:space="preserve">PZ </t>
  </si>
  <si>
    <t xml:space="preserve">CZ </t>
  </si>
  <si>
    <t xml:space="preserve">CS </t>
  </si>
  <si>
    <t xml:space="preserve">KR </t>
  </si>
  <si>
    <t xml:space="preserve">RC </t>
  </si>
  <si>
    <t xml:space="preserve">VV </t>
  </si>
  <si>
    <t xml:space="preserve">AV </t>
  </si>
  <si>
    <t xml:space="preserve">BN </t>
  </si>
  <si>
    <t xml:space="preserve">CE </t>
  </si>
  <si>
    <t xml:space="preserve">NA </t>
  </si>
  <si>
    <t xml:space="preserve">SA </t>
  </si>
  <si>
    <t xml:space="preserve">BO </t>
  </si>
  <si>
    <t xml:space="preserve">FE </t>
  </si>
  <si>
    <t xml:space="preserve">FC </t>
  </si>
  <si>
    <t xml:space="preserve">MO </t>
  </si>
  <si>
    <t xml:space="preserve">PR </t>
  </si>
  <si>
    <t xml:space="preserve">PC </t>
  </si>
  <si>
    <t xml:space="preserve">RA </t>
  </si>
  <si>
    <t xml:space="preserve">RE </t>
  </si>
  <si>
    <t xml:space="preserve">RN </t>
  </si>
  <si>
    <t xml:space="preserve">GO </t>
  </si>
  <si>
    <t xml:space="preserve">PN </t>
  </si>
  <si>
    <t xml:space="preserve">TS </t>
  </si>
  <si>
    <t xml:space="preserve">UD </t>
  </si>
  <si>
    <t xml:space="preserve">FR </t>
  </si>
  <si>
    <t xml:space="preserve">LT </t>
  </si>
  <si>
    <t xml:space="preserve">Roma </t>
  </si>
  <si>
    <t xml:space="preserve">VT </t>
  </si>
  <si>
    <t xml:space="preserve">GE </t>
  </si>
  <si>
    <t xml:space="preserve">IM </t>
  </si>
  <si>
    <t xml:space="preserve">SP </t>
  </si>
  <si>
    <t xml:space="preserve">SV </t>
  </si>
  <si>
    <t xml:space="preserve">BG </t>
  </si>
  <si>
    <t xml:space="preserve">BS </t>
  </si>
  <si>
    <t xml:space="preserve">CO </t>
  </si>
  <si>
    <t xml:space="preserve">CR </t>
  </si>
  <si>
    <t xml:space="preserve">LC </t>
  </si>
  <si>
    <t xml:space="preserve">LO </t>
  </si>
  <si>
    <t xml:space="preserve">MN </t>
  </si>
  <si>
    <t xml:space="preserve">MI </t>
  </si>
  <si>
    <t xml:space="preserve">PV </t>
  </si>
  <si>
    <t xml:space="preserve">SO </t>
  </si>
  <si>
    <t xml:space="preserve">VA </t>
  </si>
  <si>
    <t xml:space="preserve">MB </t>
  </si>
  <si>
    <t xml:space="preserve">AN </t>
  </si>
  <si>
    <t xml:space="preserve">AP </t>
  </si>
  <si>
    <t xml:space="preserve">MC </t>
  </si>
  <si>
    <t xml:space="preserve">PU </t>
  </si>
  <si>
    <t xml:space="preserve">FM </t>
  </si>
  <si>
    <t xml:space="preserve">IS </t>
  </si>
  <si>
    <t xml:space="preserve">AL </t>
  </si>
  <si>
    <t xml:space="preserve">AT </t>
  </si>
  <si>
    <t xml:space="preserve">BI </t>
  </si>
  <si>
    <t xml:space="preserve">CN </t>
  </si>
  <si>
    <t xml:space="preserve">NO </t>
  </si>
  <si>
    <t xml:space="preserve">TO </t>
  </si>
  <si>
    <t xml:space="preserve">VB </t>
  </si>
  <si>
    <t xml:space="preserve">VC </t>
  </si>
  <si>
    <t xml:space="preserve">BA </t>
  </si>
  <si>
    <t xml:space="preserve">BR </t>
  </si>
  <si>
    <t xml:space="preserve">FG </t>
  </si>
  <si>
    <t xml:space="preserve">LE </t>
  </si>
  <si>
    <t xml:space="preserve">TA </t>
  </si>
  <si>
    <t xml:space="preserve">BT </t>
  </si>
  <si>
    <t xml:space="preserve">CA </t>
  </si>
  <si>
    <t xml:space="preserve">NU </t>
  </si>
  <si>
    <t xml:space="preserve">OR </t>
  </si>
  <si>
    <t xml:space="preserve">SS </t>
  </si>
  <si>
    <t xml:space="preserve">CI </t>
  </si>
  <si>
    <t xml:space="preserve">VS </t>
  </si>
  <si>
    <t xml:space="preserve">OG </t>
  </si>
  <si>
    <t xml:space="preserve">OT </t>
  </si>
  <si>
    <t xml:space="preserve">AG </t>
  </si>
  <si>
    <t xml:space="preserve">CL </t>
  </si>
  <si>
    <t xml:space="preserve">CT </t>
  </si>
  <si>
    <t xml:space="preserve">EN </t>
  </si>
  <si>
    <t xml:space="preserve">ME </t>
  </si>
  <si>
    <t xml:space="preserve">PA </t>
  </si>
  <si>
    <t xml:space="preserve">RG </t>
  </si>
  <si>
    <t xml:space="preserve">SR </t>
  </si>
  <si>
    <t xml:space="preserve">TP </t>
  </si>
  <si>
    <t xml:space="preserve">AR </t>
  </si>
  <si>
    <t xml:space="preserve">FI </t>
  </si>
  <si>
    <t xml:space="preserve">GR </t>
  </si>
  <si>
    <t xml:space="preserve">LI </t>
  </si>
  <si>
    <t xml:space="preserve">LU </t>
  </si>
  <si>
    <t xml:space="preserve">MS </t>
  </si>
  <si>
    <t xml:space="preserve">PI </t>
  </si>
  <si>
    <t xml:space="preserve">PT </t>
  </si>
  <si>
    <t xml:space="preserve">PO </t>
  </si>
  <si>
    <t xml:space="preserve">SI </t>
  </si>
  <si>
    <t xml:space="preserve">BZ </t>
  </si>
  <si>
    <t xml:space="preserve">TN </t>
  </si>
  <si>
    <t xml:space="preserve">PG </t>
  </si>
  <si>
    <t xml:space="preserve">TR </t>
  </si>
  <si>
    <t xml:space="preserve">AO </t>
  </si>
  <si>
    <t xml:space="preserve">BL </t>
  </si>
  <si>
    <t xml:space="preserve">PD </t>
  </si>
  <si>
    <t xml:space="preserve">RO </t>
  </si>
  <si>
    <t xml:space="preserve">TV </t>
  </si>
  <si>
    <t xml:space="preserve">VE </t>
  </si>
  <si>
    <t xml:space="preserve">VR </t>
  </si>
  <si>
    <t xml:space="preserve">VI </t>
  </si>
  <si>
    <t>OS</t>
  </si>
  <si>
    <t>Complementary pathways</t>
  </si>
  <si>
    <t>Supporto prefetture</t>
  </si>
  <si>
    <t>PROGRAMMA NAZIONALE FAMI 2021-2027 - INTERVENTI PIANIFICATI e DOTAZIONE FINANZIARIA</t>
  </si>
  <si>
    <t xml:space="preserve"> INTERVENTI ATTIVATI</t>
  </si>
  <si>
    <t>rev. 24/04/2024</t>
  </si>
  <si>
    <t>lett.</t>
  </si>
  <si>
    <t xml:space="preserve">Intervento  </t>
  </si>
  <si>
    <t>Titolare</t>
  </si>
  <si>
    <t>budget richiesto</t>
  </si>
  <si>
    <t>Budget</t>
  </si>
  <si>
    <t>TOT. OS</t>
  </si>
  <si>
    <t>% OS</t>
  </si>
  <si>
    <t>Sostegno operativo (sì /no)</t>
  </si>
  <si>
    <t>budget Sostegno operativo (quota CE)</t>
  </si>
  <si>
    <t>Codice di spesa (Allegato VI reg. 2021/1147)</t>
  </si>
  <si>
    <t>TOT. indicato nel PN v.2.2 del 2023 
(erroneamente calcolato da SFC)</t>
  </si>
  <si>
    <t>Totale budget OS</t>
  </si>
  <si>
    <t>Progetto / avviso</t>
  </si>
  <si>
    <t>Denominazione</t>
  </si>
  <si>
    <t xml:space="preserve">Data adozione </t>
  </si>
  <si>
    <t>%</t>
  </si>
  <si>
    <t>CLASSIFICAZIONE</t>
  </si>
  <si>
    <t>budget</t>
  </si>
  <si>
    <t xml:space="preserve">NOTE </t>
  </si>
  <si>
    <t>OS 1 ASILO</t>
  </si>
  <si>
    <t>a</t>
  </si>
  <si>
    <r>
      <rPr>
        <b/>
        <sz val="13"/>
        <color theme="1"/>
        <rFont val="Calibri"/>
        <family val="2"/>
        <scheme val="minor"/>
      </rPr>
      <t>Servizi informativi</t>
    </r>
    <r>
      <rPr>
        <sz val="13"/>
        <color theme="1"/>
        <rFont val="Calibri"/>
        <family val="2"/>
        <scheme val="minor"/>
      </rPr>
      <t xml:space="preserve"> per richiedenti e titolari </t>
    </r>
  </si>
  <si>
    <t>Min. Interno - Dir. Servizi</t>
  </si>
  <si>
    <t xml:space="preserve">003 Attuazione dell’acquis dell’Unione </t>
  </si>
  <si>
    <r>
      <t xml:space="preserve">- </t>
    </r>
    <r>
      <rPr>
        <b/>
        <sz val="13"/>
        <color theme="1"/>
        <rFont val="Calibri"/>
        <family val="2"/>
        <scheme val="minor"/>
      </rPr>
      <t>Formazione operatori per informativa migranti</t>
    </r>
    <r>
      <rPr>
        <sz val="13"/>
        <color theme="1"/>
        <rFont val="Calibri"/>
        <family val="2"/>
        <scheme val="minor"/>
      </rPr>
      <t xml:space="preserve">:  1.250 operatori formati (1,25M€), 
- </t>
    </r>
    <r>
      <rPr>
        <b/>
        <sz val="13"/>
        <color theme="1"/>
        <rFont val="Calibri"/>
        <family val="2"/>
        <scheme val="minor"/>
      </rPr>
      <t>Attivazione di servizi informativi</t>
    </r>
    <r>
      <rPr>
        <sz val="13"/>
        <color theme="1"/>
        <rFont val="Calibri"/>
        <family val="2"/>
        <scheme val="minor"/>
      </rPr>
      <t>: numero verde, one stop shop, 20 sportelli informativi  (2,25M€)</t>
    </r>
  </si>
  <si>
    <r>
      <t xml:space="preserve">- </t>
    </r>
    <r>
      <rPr>
        <b/>
        <sz val="12"/>
        <color theme="1"/>
        <rFont val="Calibri"/>
        <family val="2"/>
        <scheme val="minor"/>
      </rPr>
      <t>Formazione operatori per informativa migranti</t>
    </r>
    <r>
      <rPr>
        <sz val="12"/>
        <color theme="1"/>
        <rFont val="Calibri"/>
        <family val="2"/>
        <scheme val="minor"/>
      </rPr>
      <t xml:space="preserve">:  1.250 operatori formati (1,25M€), 
- </t>
    </r>
    <r>
      <rPr>
        <b/>
        <sz val="12"/>
        <color theme="1"/>
        <rFont val="Calibri"/>
        <family val="2"/>
        <scheme val="minor"/>
      </rPr>
      <t>Attivazione di servizi informativi</t>
    </r>
    <r>
      <rPr>
        <sz val="12"/>
        <color theme="1"/>
        <rFont val="Calibri"/>
        <family val="2"/>
        <scheme val="minor"/>
      </rPr>
      <t>: numero verde, one stop shop, 20 sportelli informativi  (2,25M€)</t>
    </r>
  </si>
  <si>
    <t>b</t>
  </si>
  <si>
    <r>
      <rPr>
        <b/>
        <sz val="13"/>
        <color theme="1"/>
        <rFont val="Calibri"/>
        <family val="2"/>
        <scheme val="minor"/>
      </rPr>
      <t xml:space="preserve">Potenziamento delle strutture dalla PS </t>
    </r>
    <r>
      <rPr>
        <sz val="13"/>
        <color theme="1"/>
        <rFont val="Calibri"/>
        <family val="2"/>
        <scheme val="minor"/>
      </rPr>
      <t>collegate al sistema nazionale di protezione dei richiedenti asilo</t>
    </r>
  </si>
  <si>
    <t>Min. Interno - Polizia di Stato</t>
  </si>
  <si>
    <t xml:space="preserve">007 Sostegno operativo </t>
  </si>
  <si>
    <r>
      <t xml:space="preserve">Interventi di rafforzamento strutturale e a supporto dell'organico (75M€): 
- </t>
    </r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 xml:space="preserve">: 250 RU c/o Uffici immigrazione da impegnare nelle procedure connesse alla protezione internazionale (operatori specializzati, mediatori, etc)
- </t>
    </r>
    <r>
      <rPr>
        <b/>
        <sz val="13"/>
        <color theme="1"/>
        <rFont val="Calibri"/>
        <family val="2"/>
        <scheme val="minor"/>
      </rPr>
      <t>acquisto attrezzature</t>
    </r>
  </si>
  <si>
    <t>prog.</t>
  </si>
  <si>
    <t>MED.E.A. -Mediazione culturale E Ausilio agli Uffici Immigrazione</t>
  </si>
  <si>
    <t>Progetti del Ministero dell'Interno</t>
  </si>
  <si>
    <r>
      <t xml:space="preserve">Interventi di rafforzamento strutturale e a supporto dell'organico (75M€): 
- </t>
    </r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 xml:space="preserve">: 250 RU c/o Uffici immigrazione da impegnare nelle procedure connesse alla protezione internazionale (operatori specializzati, mediatori, etc)
- </t>
    </r>
    <r>
      <rPr>
        <b/>
        <sz val="12"/>
        <color theme="1"/>
        <rFont val="Calibri"/>
        <family val="2"/>
        <scheme val="minor"/>
      </rPr>
      <t>acquisto attrezzature</t>
    </r>
  </si>
  <si>
    <t>c</t>
  </si>
  <si>
    <r>
      <t xml:space="preserve">Miglioramento della </t>
    </r>
    <r>
      <rPr>
        <i/>
        <sz val="13"/>
        <color theme="1"/>
        <rFont val="Calibri"/>
        <family val="2"/>
        <scheme val="minor"/>
      </rPr>
      <t xml:space="preserve">performance </t>
    </r>
    <r>
      <rPr>
        <sz val="13"/>
        <color theme="1"/>
        <rFont val="Calibri"/>
        <family val="2"/>
        <scheme val="minor"/>
      </rPr>
      <t xml:space="preserve">della </t>
    </r>
    <r>
      <rPr>
        <b/>
        <sz val="13"/>
        <color theme="1"/>
        <rFont val="Calibri"/>
        <family val="2"/>
        <scheme val="minor"/>
      </rPr>
      <t xml:space="preserve">Commissione Nazionale Asilo </t>
    </r>
    <r>
      <rPr>
        <sz val="13"/>
        <color theme="1"/>
        <rFont val="Calibri"/>
        <family val="2"/>
        <scheme val="minor"/>
      </rPr>
      <t xml:space="preserve">e della Commissioni Territoriali </t>
    </r>
  </si>
  <si>
    <t>Min. Interno - CNA</t>
  </si>
  <si>
    <t xml:space="preserve">002 Procedure di asilo </t>
  </si>
  <si>
    <r>
      <t xml:space="preserve">- </t>
    </r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 xml:space="preserve">: 70 RU (18,5M€)
- </t>
    </r>
    <r>
      <rPr>
        <b/>
        <sz val="13"/>
        <color theme="1"/>
        <rFont val="Calibri"/>
        <family val="2"/>
        <scheme val="minor"/>
      </rPr>
      <t xml:space="preserve">formazione interna </t>
    </r>
    <r>
      <rPr>
        <sz val="13"/>
        <color theme="1"/>
        <rFont val="Calibri"/>
        <family val="2"/>
        <scheme val="minor"/>
      </rPr>
      <t xml:space="preserve">per 300 operatori e sostegno ai case worker (3,2M€)
- </t>
    </r>
    <r>
      <rPr>
        <b/>
        <sz val="13"/>
        <color theme="1"/>
        <rFont val="Calibri"/>
        <family val="2"/>
        <scheme val="minor"/>
      </rPr>
      <t xml:space="preserve">digitalizzazione procedure </t>
    </r>
    <r>
      <rPr>
        <sz val="13"/>
        <color theme="1"/>
        <rFont val="Calibri"/>
        <family val="2"/>
        <scheme val="minor"/>
      </rPr>
      <t>e attivazione strumentazione (5M€)</t>
    </r>
  </si>
  <si>
    <t>CNA</t>
  </si>
  <si>
    <t>Potenziamento Operativo (incremento personale)</t>
  </si>
  <si>
    <r>
      <t xml:space="preserve">- </t>
    </r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 xml:space="preserve">: 70 RU (18,5M€)
- </t>
    </r>
    <r>
      <rPr>
        <b/>
        <sz val="12"/>
        <color theme="1"/>
        <rFont val="Calibri"/>
        <family val="2"/>
        <scheme val="minor"/>
      </rPr>
      <t xml:space="preserve">formazione interna </t>
    </r>
    <r>
      <rPr>
        <sz val="12"/>
        <color theme="1"/>
        <rFont val="Calibri"/>
        <family val="2"/>
        <scheme val="minor"/>
      </rPr>
      <t xml:space="preserve">per 300 operatori e sostegno ai case worker (3,2M€)
- </t>
    </r>
    <r>
      <rPr>
        <b/>
        <sz val="12"/>
        <color theme="1"/>
        <rFont val="Calibri"/>
        <family val="2"/>
        <scheme val="minor"/>
      </rPr>
      <t xml:space="preserve">digitalizzazione procedure </t>
    </r>
    <r>
      <rPr>
        <sz val="12"/>
        <color theme="1"/>
        <rFont val="Calibri"/>
        <family val="2"/>
        <scheme val="minor"/>
      </rPr>
      <t>e attivazione strumentazione (5M€)</t>
    </r>
  </si>
  <si>
    <t>d</t>
  </si>
  <si>
    <r>
      <t xml:space="preserve">Incremento della capacità di primissima accoglienza dei fenomeni legati al </t>
    </r>
    <r>
      <rPr>
        <b/>
        <sz val="13"/>
        <color theme="1"/>
        <rFont val="Calibri"/>
        <family val="2"/>
        <scheme val="minor"/>
      </rPr>
      <t xml:space="preserve">traffico di esseri umani </t>
    </r>
  </si>
  <si>
    <t xml:space="preserve">PCDM - Dipartimento Pari Opportunità </t>
  </si>
  <si>
    <t xml:space="preserve">005 Persone con esigenze di accoglienza e procedurali particolari </t>
  </si>
  <si>
    <t xml:space="preserve">sistema di accoglienza per persone vulnerabili potenziali vittime di tratta </t>
  </si>
  <si>
    <t>da pervenire</t>
  </si>
  <si>
    <t>da definire</t>
  </si>
  <si>
    <t>Progetti di altre Amministrazioni centrali</t>
  </si>
  <si>
    <r>
      <t>Potenziamento dei servizi erogati sull'asse casa e integrazione socio-economica a favore di titolari di protezione internazionale
-</t>
    </r>
    <r>
      <rPr>
        <b/>
        <sz val="13"/>
        <color rgb="FF000000"/>
        <rFont val="Calibri"/>
        <family val="2"/>
        <scheme val="minor"/>
      </rPr>
      <t xml:space="preserve"> target vulnerabili assistiti</t>
    </r>
    <r>
      <rPr>
        <sz val="13"/>
        <color rgb="FF000000"/>
        <rFont val="Calibri"/>
        <family val="2"/>
        <scheme val="minor"/>
      </rPr>
      <t xml:space="preserve">: 2.100  (38M€)
- prsone </t>
    </r>
    <r>
      <rPr>
        <b/>
        <sz val="13"/>
        <color rgb="FF000000"/>
        <rFont val="Calibri"/>
        <family val="2"/>
        <scheme val="minor"/>
      </rPr>
      <t xml:space="preserve">collocate in strutture </t>
    </r>
    <r>
      <rPr>
        <sz val="13"/>
        <color rgb="FF000000"/>
        <rFont val="Calibri"/>
        <family val="2"/>
        <scheme val="minor"/>
      </rPr>
      <t xml:space="preserve">dedicate alle vittime o potenziali vittime di tratta: 100 
- </t>
    </r>
    <r>
      <rPr>
        <b/>
        <sz val="13"/>
        <color rgb="FF000000"/>
        <rFont val="Calibri"/>
        <family val="2"/>
        <scheme val="minor"/>
      </rPr>
      <t>formazione operatori</t>
    </r>
    <r>
      <rPr>
        <sz val="13"/>
        <color rgb="FF000000"/>
        <rFont val="Calibri"/>
        <family val="2"/>
        <scheme val="minor"/>
      </rPr>
      <t>: 3360 (2M€)</t>
    </r>
  </si>
  <si>
    <t>Formazione operatori tratta</t>
  </si>
  <si>
    <r>
      <t>Potenziamento dei servizi erogati sull'asse casa e integrazione socio-economica a favore di titolari di protezione internazionale
-</t>
    </r>
    <r>
      <rPr>
        <b/>
        <sz val="12"/>
        <color rgb="FF000000"/>
        <rFont val="Calibri"/>
        <family val="2"/>
        <scheme val="minor"/>
      </rPr>
      <t xml:space="preserve"> target vulnerabili assistiti</t>
    </r>
    <r>
      <rPr>
        <sz val="12"/>
        <color rgb="FF000000"/>
        <rFont val="Calibri"/>
        <family val="2"/>
        <scheme val="minor"/>
      </rPr>
      <t xml:space="preserve">: 2.100  (38M€)
- prsone </t>
    </r>
    <r>
      <rPr>
        <b/>
        <sz val="12"/>
        <color rgb="FF000000"/>
        <rFont val="Calibri"/>
        <family val="2"/>
        <scheme val="minor"/>
      </rPr>
      <t xml:space="preserve">collocate in strutture </t>
    </r>
    <r>
      <rPr>
        <sz val="12"/>
        <color rgb="FF000000"/>
        <rFont val="Calibri"/>
        <family val="2"/>
        <scheme val="minor"/>
      </rPr>
      <t xml:space="preserve">dedicate alle vittime o potenziali vittime di tratta: 100 
- </t>
    </r>
    <r>
      <rPr>
        <b/>
        <sz val="12"/>
        <color rgb="FF000000"/>
        <rFont val="Calibri"/>
        <family val="2"/>
        <scheme val="minor"/>
      </rPr>
      <t>formazione operatori</t>
    </r>
    <r>
      <rPr>
        <sz val="12"/>
        <color rgb="FF000000"/>
        <rFont val="Calibri"/>
        <family val="2"/>
        <scheme val="minor"/>
      </rPr>
      <t>: 3360 (2M€)</t>
    </r>
  </si>
  <si>
    <t>e</t>
  </si>
  <si>
    <r>
      <t xml:space="preserve">Implementazione della presa in carico delle vulnerabilità in accoglienza da parte dei </t>
    </r>
    <r>
      <rPr>
        <b/>
        <sz val="13"/>
        <color theme="1"/>
        <rFont val="Calibri"/>
        <family val="2"/>
        <scheme val="minor"/>
      </rPr>
      <t xml:space="preserve">servizi sanitari </t>
    </r>
    <r>
      <rPr>
        <sz val="13"/>
        <color theme="1"/>
        <rFont val="Calibri"/>
        <family val="2"/>
        <scheme val="minor"/>
      </rPr>
      <t xml:space="preserve">sul territorio </t>
    </r>
  </si>
  <si>
    <t>Min. Interno - Dir. Politiche</t>
  </si>
  <si>
    <r>
      <t xml:space="preserve"> - attività di </t>
    </r>
    <r>
      <rPr>
        <b/>
        <sz val="13"/>
        <rFont val="Calibri"/>
        <family val="2"/>
        <scheme val="minor"/>
      </rPr>
      <t xml:space="preserve">presa in carico </t>
    </r>
    <r>
      <rPr>
        <sz val="13"/>
        <rFont val="Calibri"/>
        <family val="2"/>
        <scheme val="minor"/>
      </rPr>
      <t xml:space="preserve">per </t>
    </r>
    <r>
      <rPr>
        <b/>
        <sz val="13"/>
        <rFont val="Calibri"/>
        <family val="2"/>
        <scheme val="minor"/>
      </rPr>
      <t>target vulnerabili</t>
    </r>
    <r>
      <rPr>
        <sz val="13"/>
        <rFont val="Calibri"/>
        <family val="2"/>
        <scheme val="minor"/>
      </rPr>
      <t xml:space="preserve">: n.14.000, (39,25M€)
-  </t>
    </r>
    <r>
      <rPr>
        <b/>
        <sz val="13"/>
        <rFont val="Calibri"/>
        <family val="2"/>
        <scheme val="minor"/>
      </rPr>
      <t>formazione operatori</t>
    </r>
    <r>
      <rPr>
        <sz val="13"/>
        <rFont val="Calibri"/>
        <family val="2"/>
        <scheme val="minor"/>
      </rPr>
      <t xml:space="preserve">: n.400
- </t>
    </r>
    <r>
      <rPr>
        <b/>
        <sz val="13"/>
        <rFont val="Calibri"/>
        <family val="2"/>
        <scheme val="minor"/>
      </rPr>
      <t xml:space="preserve">formazione operatori </t>
    </r>
    <r>
      <rPr>
        <sz val="13"/>
        <rFont val="Calibri"/>
        <family val="2"/>
        <scheme val="minor"/>
      </rPr>
      <t xml:space="preserve">per applicazione del metodo olistico per determinazione della minore età: n.126 (750k€)
- </t>
    </r>
    <r>
      <rPr>
        <b/>
        <sz val="13"/>
        <rFont val="Calibri"/>
        <family val="2"/>
        <scheme val="minor"/>
      </rPr>
      <t xml:space="preserve">Protocollo nazionale </t>
    </r>
    <r>
      <rPr>
        <sz val="13"/>
        <rFont val="Calibri"/>
        <family val="2"/>
        <scheme val="minor"/>
      </rPr>
      <t xml:space="preserve">per la presa in carico delle vulnerabilità e raccordo tra sistema di accoglienza e SSN; </t>
    </r>
  </si>
  <si>
    <t xml:space="preserve">Min. Interno - Dir. Politiche </t>
  </si>
  <si>
    <t>Piani regionali salute</t>
  </si>
  <si>
    <t>Avvisi pubblici dell'Autorità di Gestione</t>
  </si>
  <si>
    <r>
      <t xml:space="preserve"> - attività di </t>
    </r>
    <r>
      <rPr>
        <b/>
        <sz val="12"/>
        <rFont val="Calibri"/>
        <family val="2"/>
        <scheme val="minor"/>
      </rPr>
      <t xml:space="preserve">presa in carico </t>
    </r>
    <r>
      <rPr>
        <sz val="12"/>
        <rFont val="Calibri"/>
        <family val="2"/>
        <scheme val="minor"/>
      </rPr>
      <t xml:space="preserve">per </t>
    </r>
    <r>
      <rPr>
        <b/>
        <sz val="12"/>
        <rFont val="Calibri"/>
        <family val="2"/>
        <scheme val="minor"/>
      </rPr>
      <t>target vulnerabili</t>
    </r>
    <r>
      <rPr>
        <sz val="12"/>
        <rFont val="Calibri"/>
        <family val="2"/>
        <scheme val="minor"/>
      </rPr>
      <t xml:space="preserve">: n.14.000, (39,25M€)
-  </t>
    </r>
    <r>
      <rPr>
        <b/>
        <sz val="12"/>
        <rFont val="Calibri"/>
        <family val="2"/>
        <scheme val="minor"/>
      </rPr>
      <t>formazione operatori</t>
    </r>
    <r>
      <rPr>
        <sz val="12"/>
        <rFont val="Calibri"/>
        <family val="2"/>
        <scheme val="minor"/>
      </rPr>
      <t xml:space="preserve">: n.400
- </t>
    </r>
    <r>
      <rPr>
        <b/>
        <sz val="12"/>
        <rFont val="Calibri"/>
        <family val="2"/>
        <scheme val="minor"/>
      </rPr>
      <t xml:space="preserve">formazione operatori </t>
    </r>
    <r>
      <rPr>
        <sz val="12"/>
        <rFont val="Calibri"/>
        <family val="2"/>
        <scheme val="minor"/>
      </rPr>
      <t xml:space="preserve">per applicazione del metodo olistico per determinazione della minore età: n.126 (750k€)
- </t>
    </r>
    <r>
      <rPr>
        <b/>
        <sz val="12"/>
        <rFont val="Calibri"/>
        <family val="2"/>
        <scheme val="minor"/>
      </rPr>
      <t xml:space="preserve">Protocollo nazionale </t>
    </r>
    <r>
      <rPr>
        <sz val="12"/>
        <rFont val="Calibri"/>
        <family val="2"/>
        <scheme val="minor"/>
      </rPr>
      <t xml:space="preserve">per la presa in carico delle vulnerabilità e raccordo tra sistema di accoglienza e SSN; </t>
    </r>
  </si>
  <si>
    <t>INMP</t>
  </si>
  <si>
    <t>Progetto per identificazione precoce e presa in carico</t>
  </si>
  <si>
    <t>f</t>
  </si>
  <si>
    <r>
      <t xml:space="preserve">Promozione </t>
    </r>
    <r>
      <rPr>
        <b/>
        <sz val="13"/>
        <color theme="1"/>
        <rFont val="Calibri"/>
        <family val="2"/>
        <scheme val="minor"/>
      </rPr>
      <t>dell’autonomia</t>
    </r>
    <r>
      <rPr>
        <sz val="13"/>
        <color theme="1"/>
        <rFont val="Calibri"/>
        <family val="2"/>
        <scheme val="minor"/>
      </rPr>
      <t xml:space="preserve"> sociale ed economica dei rifugiati </t>
    </r>
  </si>
  <si>
    <t>Min. Interno - Dir. Politiche 
(in collaborazione con Servizio centrale)</t>
  </si>
  <si>
    <r>
      <t xml:space="preserve"> servizi di </t>
    </r>
    <r>
      <rPr>
        <b/>
        <sz val="13"/>
        <color theme="1"/>
        <rFont val="Calibri"/>
        <family val="2"/>
        <scheme val="minor"/>
      </rPr>
      <t>supporto all'autonomia</t>
    </r>
    <r>
      <rPr>
        <sz val="13"/>
        <color theme="1"/>
        <rFont val="Calibri"/>
        <family val="2"/>
        <scheme val="minor"/>
      </rPr>
      <t xml:space="preserve"> per titolari di protezione internazionale usciti da circuito di accoglienza: n.39.000 (80M€)</t>
    </r>
  </si>
  <si>
    <t>Autonomia titolari di protezione</t>
  </si>
  <si>
    <r>
      <t xml:space="preserve"> servizi di </t>
    </r>
    <r>
      <rPr>
        <b/>
        <sz val="12"/>
        <color theme="1"/>
        <rFont val="Calibri"/>
        <family val="2"/>
        <scheme val="minor"/>
      </rPr>
      <t>supporto all'autonomia</t>
    </r>
    <r>
      <rPr>
        <sz val="12"/>
        <color theme="1"/>
        <rFont val="Calibri"/>
        <family val="2"/>
        <scheme val="minor"/>
      </rPr>
      <t xml:space="preserve"> per titolari di protezione internazionale usciti da circuito di accoglienza: n.39.000 (80M€)</t>
    </r>
  </si>
  <si>
    <t>g</t>
  </si>
  <si>
    <r>
      <rPr>
        <b/>
        <sz val="13"/>
        <color theme="1"/>
        <rFont val="Calibri"/>
        <family val="2"/>
        <scheme val="minor"/>
      </rPr>
      <t xml:space="preserve">Potenziamento delle strutture </t>
    </r>
    <r>
      <rPr>
        <sz val="13"/>
        <color theme="1"/>
        <rFont val="Calibri"/>
        <family val="2"/>
        <scheme val="minor"/>
      </rPr>
      <t>del DLCI preposte alla gestione del Sistema Nazionale di Accoglienza e Protezione</t>
    </r>
  </si>
  <si>
    <r>
      <rPr>
        <b/>
        <sz val="13"/>
        <rFont val="Calibri"/>
        <family val="2"/>
        <scheme val="minor"/>
      </rPr>
      <t xml:space="preserve">Incremento personale </t>
    </r>
    <r>
      <rPr>
        <sz val="13"/>
        <rFont val="Calibri"/>
        <family val="2"/>
        <scheme val="minor"/>
      </rPr>
      <t>in carico presso diversi uffici della Direzione Centrale servizi
- 10 RU Ufficio Dublino (3M€)
- 4 RU per Ufficio Centri accoglienza, identificazione e monitoraggio (1,2M€)
- 6 RU per Ufficio MSNA e asilo (1,8M€)</t>
    </r>
  </si>
  <si>
    <t>Direzione Servizi Civili</t>
  </si>
  <si>
    <t>Potenziamento Operativo (incremento personale Direzione)</t>
  </si>
  <si>
    <r>
      <rPr>
        <b/>
        <sz val="12"/>
        <rFont val="Calibri"/>
        <family val="2"/>
        <scheme val="minor"/>
      </rPr>
      <t xml:space="preserve">Incremento personale </t>
    </r>
    <r>
      <rPr>
        <sz val="12"/>
        <rFont val="Calibri"/>
        <family val="2"/>
        <scheme val="minor"/>
      </rPr>
      <t>in carico presso diversi uffici della Direzione Centrale servizi
- 10 RU Ufficio Dublino (3M€)
- 4 RU per Ufficio Centri accoglienza, identificazione e monitoraggio (1,2M€)
- 6 RU per Ufficio MSNA e asilo (1,8M€)</t>
    </r>
  </si>
  <si>
    <t>h.1</t>
  </si>
  <si>
    <r>
      <t xml:space="preserve">Potenziamento dei servizi a favore dei MSNA al </t>
    </r>
    <r>
      <rPr>
        <b/>
        <sz val="13"/>
        <color theme="1"/>
        <rFont val="Calibri"/>
        <family val="2"/>
        <scheme val="minor"/>
      </rPr>
      <t>primissimo arrivo</t>
    </r>
  </si>
  <si>
    <t xml:space="preserve">004 Minori migranti </t>
  </si>
  <si>
    <r>
      <t xml:space="preserve">- </t>
    </r>
    <r>
      <rPr>
        <b/>
        <sz val="13"/>
        <color theme="1"/>
        <rFont val="Calibri"/>
        <family val="2"/>
        <scheme val="minor"/>
      </rPr>
      <t xml:space="preserve">1000 posti per primissima accoglienza MSNA </t>
    </r>
    <r>
      <rPr>
        <sz val="13"/>
        <color theme="1"/>
        <rFont val="Calibri"/>
        <family val="2"/>
        <scheme val="minor"/>
      </rPr>
      <t>+ 5 anni (100M€)</t>
    </r>
  </si>
  <si>
    <t>Potenziamento dei servizi a favore dei MSNA (750 posti)</t>
  </si>
  <si>
    <r>
      <t xml:space="preserve">- </t>
    </r>
    <r>
      <rPr>
        <b/>
        <sz val="12"/>
        <color theme="1"/>
        <rFont val="Calibri"/>
        <family val="2"/>
        <scheme val="minor"/>
      </rPr>
      <t xml:space="preserve">1000 posti per primissima accoglienza MSNA </t>
    </r>
    <r>
      <rPr>
        <sz val="12"/>
        <color theme="1"/>
        <rFont val="Calibri"/>
        <family val="2"/>
        <scheme val="minor"/>
      </rPr>
      <t>+ 5 anni (100M€)</t>
    </r>
  </si>
  <si>
    <t>Potenziamento dei servizi a favore dei MSNA (250 posti)</t>
  </si>
  <si>
    <t>h.2</t>
  </si>
  <si>
    <r>
      <rPr>
        <b/>
        <sz val="13"/>
        <color theme="1"/>
        <rFont val="Calibri"/>
        <family val="2"/>
        <scheme val="minor"/>
      </rPr>
      <t xml:space="preserve">Incremento della capacità recettiva </t>
    </r>
    <r>
      <rPr>
        <sz val="13"/>
        <color theme="1"/>
        <rFont val="Calibri"/>
        <family val="2"/>
        <scheme val="minor"/>
      </rPr>
      <t>del sistema di protezione per la categoria MSNA</t>
    </r>
  </si>
  <si>
    <r>
      <t xml:space="preserve">- Prosecuzione biennale di 96 progetti di </t>
    </r>
    <r>
      <rPr>
        <b/>
        <sz val="13"/>
        <color theme="1"/>
        <rFont val="Calibri"/>
        <family val="2"/>
        <scheme val="minor"/>
      </rPr>
      <t>accoglienza per MSNA f</t>
    </r>
    <r>
      <rPr>
        <sz val="13"/>
        <color theme="1"/>
        <rFont val="Calibri"/>
        <family val="2"/>
        <scheme val="minor"/>
      </rPr>
      <t>inanziati da FAMI 2014-2020: 1532 posti  per 2 anni, (68M€)</t>
    </r>
  </si>
  <si>
    <r>
      <t xml:space="preserve">- Prosecuzione biennale di 96 progetti di </t>
    </r>
    <r>
      <rPr>
        <b/>
        <sz val="12"/>
        <color theme="1"/>
        <rFont val="Calibri"/>
        <family val="2"/>
        <scheme val="minor"/>
      </rPr>
      <t>accoglienza per MSNA f</t>
    </r>
    <r>
      <rPr>
        <sz val="12"/>
        <color theme="1"/>
        <rFont val="Calibri"/>
        <family val="2"/>
        <scheme val="minor"/>
      </rPr>
      <t>inanziati da FAMI 2014-2020: 1532 posti  per 2 anni, (68M€)</t>
    </r>
  </si>
  <si>
    <t>i</t>
  </si>
  <si>
    <r>
      <t xml:space="preserve">Potenziamento delle procedure e delle strutture legate al </t>
    </r>
    <r>
      <rPr>
        <b/>
        <sz val="13"/>
        <color theme="1"/>
        <rFont val="Calibri"/>
        <family val="2"/>
        <scheme val="minor"/>
      </rPr>
      <t xml:space="preserve">reinsediamento e alle ammissioni umanitarie </t>
    </r>
  </si>
  <si>
    <t>Min Interno - Dir. Servizi - Uff.Relaz. Internaz</t>
  </si>
  <si>
    <t xml:space="preserve">006 Reinsediamento </t>
  </si>
  <si>
    <r>
      <t xml:space="preserve"> '- </t>
    </r>
    <r>
      <rPr>
        <b/>
        <sz val="13"/>
        <color theme="1"/>
        <rFont val="Calibri"/>
        <family val="2"/>
        <scheme val="minor"/>
      </rPr>
      <t xml:space="preserve">Potenziamento Ufficio Resettlement </t>
    </r>
    <r>
      <rPr>
        <sz val="13"/>
        <color theme="1"/>
        <rFont val="Calibri"/>
        <family val="2"/>
        <scheme val="minor"/>
      </rPr>
      <t xml:space="preserve">4.380.000€ ripartiti in 
PERSONALE: 6 consulenti esterni x 7 anni (2.562.000€); INTERPRETI: 300 h/anno x 7 anni (73.500€); 
VIAGGI: 544.500€; 
1 programma pilota di private sponsorship (incluso rapporto di valutazione) 700.000€; 
Sviluppo strumenti digitali per un totale di 500.000€
- 10 interventi di </t>
    </r>
    <r>
      <rPr>
        <b/>
        <sz val="13"/>
        <color theme="1"/>
        <rFont val="Calibri"/>
        <family val="2"/>
        <scheme val="minor"/>
      </rPr>
      <t xml:space="preserve">capacity building </t>
    </r>
    <r>
      <rPr>
        <sz val="13"/>
        <color theme="1"/>
        <rFont val="Calibri"/>
        <family val="2"/>
        <scheme val="minor"/>
      </rPr>
      <t>per un totale di  100.000€</t>
    </r>
  </si>
  <si>
    <t>Min. Interno - Dir. Servizi - Ufficio II Relazioni Internaz.</t>
  </si>
  <si>
    <t>Prog. Ufficio Resettlment</t>
  </si>
  <si>
    <r>
      <t xml:space="preserve"> '- </t>
    </r>
    <r>
      <rPr>
        <b/>
        <sz val="12"/>
        <color theme="1"/>
        <rFont val="Calibri"/>
        <family val="2"/>
        <scheme val="minor"/>
      </rPr>
      <t xml:space="preserve">Potenziamento Ufficio Resettlement </t>
    </r>
    <r>
      <rPr>
        <sz val="12"/>
        <color theme="1"/>
        <rFont val="Calibri"/>
        <family val="2"/>
        <scheme val="minor"/>
      </rPr>
      <t xml:space="preserve">4.380.000€ ripartiti in 
PERSONALE: 6 consulenti esterni x 7 anni (2.562.000€); INTERPRETI: 300 h/anno x 7 anni (73.500€); 
VIAGGI: 544.500€; 
1 programma pilota di private sponsorship (incluso rapporto di valutazione) 700.000€; 
Sviluppo strumenti digitali per un totale di 500.000€
- 10 interventi di </t>
    </r>
    <r>
      <rPr>
        <b/>
        <sz val="12"/>
        <color theme="1"/>
        <rFont val="Calibri"/>
        <family val="2"/>
        <scheme val="minor"/>
      </rPr>
      <t xml:space="preserve">capacity building </t>
    </r>
    <r>
      <rPr>
        <sz val="12"/>
        <color theme="1"/>
        <rFont val="Calibri"/>
        <family val="2"/>
        <scheme val="minor"/>
      </rPr>
      <t>per un totale di  100.000€</t>
    </r>
  </si>
  <si>
    <t>Uffcio Relazioni Internazionali</t>
  </si>
  <si>
    <t>j</t>
  </si>
  <si>
    <r>
      <rPr>
        <b/>
        <sz val="13"/>
        <color theme="1"/>
        <rFont val="Calibri"/>
        <family val="2"/>
        <scheme val="minor"/>
      </rPr>
      <t xml:space="preserve">Personale consolare </t>
    </r>
    <r>
      <rPr>
        <sz val="13"/>
        <color theme="1"/>
        <rFont val="Calibri"/>
        <family val="2"/>
        <scheme val="minor"/>
      </rPr>
      <t>per corridoi umanitari</t>
    </r>
  </si>
  <si>
    <t>MAECI</t>
  </si>
  <si>
    <r>
      <rPr>
        <b/>
        <sz val="13"/>
        <color theme="1"/>
        <rFont val="Calibri"/>
        <family val="2"/>
        <scheme val="minor"/>
      </rPr>
      <t xml:space="preserve"> incremento personale </t>
    </r>
    <r>
      <rPr>
        <sz val="13"/>
        <color theme="1"/>
        <rFont val="Calibri"/>
        <family val="2"/>
        <scheme val="minor"/>
      </rPr>
      <t>per corridoi umanitari: 7 RU per 6 anni (720k€)</t>
    </r>
  </si>
  <si>
    <r>
      <rPr>
        <b/>
        <sz val="12"/>
        <color theme="1"/>
        <rFont val="Calibri"/>
        <family val="2"/>
        <scheme val="minor"/>
      </rPr>
      <t xml:space="preserve"> incremento personale </t>
    </r>
    <r>
      <rPr>
        <sz val="12"/>
        <color theme="1"/>
        <rFont val="Calibri"/>
        <family val="2"/>
        <scheme val="minor"/>
      </rPr>
      <t>per corridoi umanitari: 7 RU per 6 anni (720k€)</t>
    </r>
  </si>
  <si>
    <t>OS 2 Migrazione legale e integrazione</t>
  </si>
  <si>
    <t>a.1</t>
  </si>
  <si>
    <r>
      <rPr>
        <b/>
        <sz val="13"/>
        <color theme="1"/>
        <rFont val="Calibri"/>
        <family val="2"/>
        <scheme val="minor"/>
      </rPr>
      <t xml:space="preserve">Capacity building </t>
    </r>
    <r>
      <rPr>
        <sz val="13"/>
        <color theme="1"/>
        <rFont val="Calibri"/>
        <family val="2"/>
        <scheme val="minor"/>
      </rPr>
      <t xml:space="preserve">e </t>
    </r>
    <r>
      <rPr>
        <sz val="13"/>
        <color theme="1"/>
        <rFont val="Times New Roman"/>
        <family val="1"/>
      </rPr>
      <t>qualificazione degli uffici pubblici</t>
    </r>
  </si>
  <si>
    <t xml:space="preserve">001 Sviluppo di strategie di integrazione </t>
  </si>
  <si>
    <r>
      <t>-</t>
    </r>
    <r>
      <rPr>
        <b/>
        <sz val="13"/>
        <color theme="1"/>
        <rFont val="Calibri"/>
        <family val="2"/>
        <scheme val="minor"/>
      </rPr>
      <t xml:space="preserve"> Progetto nazionale ANCI </t>
    </r>
    <r>
      <rPr>
        <sz val="13"/>
        <color theme="1"/>
        <rFont val="Calibri"/>
        <family val="2"/>
        <scheme val="minor"/>
      </rPr>
      <t>per formazione operatori dei Comuni inseriti nella rete dell'accoglienza: 15M, successivamente incrementato a 20M€ (Lgnet 3 + formaz. operatori)
-</t>
    </r>
    <r>
      <rPr>
        <b/>
        <sz val="13"/>
        <color theme="1"/>
        <rFont val="Calibri"/>
        <family val="2"/>
        <scheme val="minor"/>
      </rPr>
      <t xml:space="preserve"> Progetti attuati da Prefetture </t>
    </r>
    <r>
      <rPr>
        <sz val="13"/>
        <color theme="1"/>
        <rFont val="Calibri"/>
        <family val="2"/>
        <scheme val="minor"/>
      </rPr>
      <t xml:space="preserve">per qualificazione servizi rivolti a migranti: 15M€: innalzato a 20M€
- Progetto di formazione per le prefetture: 5M€: annullato. (allocati su avviso per prefetture)
- Prog. di </t>
    </r>
    <r>
      <rPr>
        <b/>
        <sz val="13"/>
        <color theme="1"/>
        <rFont val="Calibri"/>
        <family val="2"/>
        <scheme val="minor"/>
      </rPr>
      <t xml:space="preserve">supporto a prefetture </t>
    </r>
    <r>
      <rPr>
        <sz val="13"/>
        <color theme="1"/>
        <rFont val="Calibri"/>
        <family val="2"/>
        <scheme val="minor"/>
      </rPr>
      <t xml:space="preserve">per progettazione  FAMI e monitoraggio servizi per attuazione Piano nazionale integrazione (10,5M): diminuito a 4M€ (residui allocati su  prog. rapporto statistico + circolare prefetture)
- </t>
    </r>
    <r>
      <rPr>
        <b/>
        <sz val="13"/>
        <color theme="1"/>
        <rFont val="Calibri"/>
        <family val="2"/>
        <scheme val="minor"/>
      </rPr>
      <t xml:space="preserve">rapporti statistici </t>
    </r>
    <r>
      <rPr>
        <sz val="13"/>
        <color theme="1"/>
        <rFont val="Calibri"/>
        <family val="2"/>
        <scheme val="minor"/>
      </rPr>
      <t xml:space="preserve">nazionali su migrazione (budget preventivato: 2M€, effettivo 4,7M€)
</t>
    </r>
    <r>
      <rPr>
        <b/>
        <sz val="13"/>
        <color theme="1"/>
        <rFont val="Calibri"/>
        <family val="2"/>
        <scheme val="minor"/>
      </rPr>
      <t xml:space="preserve">- Avvisi </t>
    </r>
    <r>
      <rPr>
        <sz val="13"/>
        <color theme="1"/>
        <rFont val="Calibri"/>
        <family val="2"/>
        <scheme val="minor"/>
      </rPr>
      <t>inizalmente non previsti da PN: tutela vulnerabilità minori (9M€, resi disponibili da Min Istruzione) e Inclusione finanziaria (2,4M€)</t>
    </r>
  </si>
  <si>
    <t>Dir. Politiche - AdG FAMI</t>
  </si>
  <si>
    <r>
      <t>-</t>
    </r>
    <r>
      <rPr>
        <b/>
        <sz val="12"/>
        <color theme="1"/>
        <rFont val="Calibri"/>
        <family val="2"/>
        <scheme val="minor"/>
      </rPr>
      <t xml:space="preserve"> Progetto nazionale ANCI - LGNet3 </t>
    </r>
    <r>
      <rPr>
        <sz val="12"/>
        <color theme="1"/>
        <rFont val="Calibri"/>
        <family val="2"/>
        <scheme val="minor"/>
      </rPr>
      <t>per formazione operatori dei Comuni inseriti nella rete dell'accoglienza: 15M, successivamente incrementato a 38.480.630,04 M€ (Lgnet 3 + formaz. operatori)
-</t>
    </r>
    <r>
      <rPr>
        <b/>
        <sz val="12"/>
        <color theme="1"/>
        <rFont val="Calibri"/>
        <family val="2"/>
        <scheme val="minor"/>
      </rPr>
      <t xml:space="preserve"> Progetti attuati da Prefetture </t>
    </r>
    <r>
      <rPr>
        <sz val="12"/>
        <color theme="1"/>
        <rFont val="Calibri"/>
        <family val="2"/>
        <scheme val="minor"/>
      </rPr>
      <t xml:space="preserve">per qualificazione servizi rivolti a migranti: 15M€: innalzato a 20M€
- Progetto di formazione per le prefetture: 5M€: annullato. (allocati su avviso per prefetture)
- Prog. di </t>
    </r>
    <r>
      <rPr>
        <b/>
        <sz val="12"/>
        <color theme="1"/>
        <rFont val="Calibri"/>
        <family val="2"/>
        <scheme val="minor"/>
      </rPr>
      <t xml:space="preserve">supporto a prefetture </t>
    </r>
    <r>
      <rPr>
        <sz val="12"/>
        <color theme="1"/>
        <rFont val="Calibri"/>
        <family val="2"/>
        <scheme val="minor"/>
      </rPr>
      <t xml:space="preserve">per progettazione  FAMI e monitoraggio servizi per attuazione Piano nazionale integrazione (10,5M): diminuito a 4M€ (residui allocati su  prog. rapporto statistico + circolare prefetture)
- </t>
    </r>
    <r>
      <rPr>
        <b/>
        <sz val="12"/>
        <color theme="1"/>
        <rFont val="Calibri"/>
        <family val="2"/>
        <scheme val="minor"/>
      </rPr>
      <t xml:space="preserve">rapporti statistici </t>
    </r>
    <r>
      <rPr>
        <sz val="12"/>
        <color theme="1"/>
        <rFont val="Calibri"/>
        <family val="2"/>
        <scheme val="minor"/>
      </rPr>
      <t xml:space="preserve">nazionali su migrazione (budget preventivato: 2M€, effettivo 4,7M€)
</t>
    </r>
    <r>
      <rPr>
        <b/>
        <sz val="12"/>
        <color theme="1"/>
        <rFont val="Calibri"/>
        <family val="2"/>
        <scheme val="minor"/>
      </rPr>
      <t xml:space="preserve">- Avvisi </t>
    </r>
    <r>
      <rPr>
        <sz val="12"/>
        <color theme="1"/>
        <rFont val="Calibri"/>
        <family val="2"/>
        <scheme val="minor"/>
      </rPr>
      <t>inizalmente non previsti da PN: tutela vulnerabilità minori (9M€, resi disponibili da Min Istruzione) e Inclusione finanziaria (2,4M€)</t>
    </r>
  </si>
  <si>
    <t xml:space="preserve">Avviso </t>
  </si>
  <si>
    <t>Qualificazione e rafforzamento delle Prefetture</t>
  </si>
  <si>
    <t>Osservatorio per il  monitoraggio formazione linguistica</t>
  </si>
  <si>
    <t>Qualificazione servizi territoriali rivolti a minori vulnerabili</t>
  </si>
  <si>
    <r>
      <t xml:space="preserve">Qualificazione e rafforzamento dei servizi pubblici </t>
    </r>
    <r>
      <rPr>
        <i/>
        <sz val="13"/>
        <color theme="1"/>
        <rFont val="Calibri"/>
        <family val="2"/>
        <scheme val="minor"/>
      </rPr>
      <t>Capacity Building</t>
    </r>
  </si>
  <si>
    <t>Min. Interno - Dir. Politiche + ANCI</t>
  </si>
  <si>
    <t>ANCI</t>
  </si>
  <si>
    <t xml:space="preserve">prog. </t>
  </si>
  <si>
    <t>LGNET3</t>
  </si>
  <si>
    <t>a.2</t>
  </si>
  <si>
    <t>Rafforzamento degli uffici pubblici</t>
  </si>
  <si>
    <t>Min. Interno - Dir. Cittadinanza</t>
  </si>
  <si>
    <t xml:space="preserve">012 Sostegno operativo </t>
  </si>
  <si>
    <r>
      <t xml:space="preserve">- </t>
    </r>
    <r>
      <rPr>
        <b/>
        <sz val="13"/>
        <color theme="1"/>
        <rFont val="Calibri"/>
        <family val="2"/>
        <scheme val="minor"/>
      </rPr>
      <t>Personale aggiuntivo c/o le prefetture</t>
    </r>
    <r>
      <rPr>
        <sz val="13"/>
        <color theme="1"/>
        <rFont val="Calibri"/>
        <family val="2"/>
        <scheme val="minor"/>
      </rPr>
      <t xml:space="preserve">: 120RU (36M€-1,7M€ provvisoriamente decurtati come da accordi contabili con CE)
'- </t>
    </r>
    <r>
      <rPr>
        <b/>
        <sz val="13"/>
        <color theme="1"/>
        <rFont val="Calibri"/>
        <family val="2"/>
        <scheme val="minor"/>
      </rPr>
      <t xml:space="preserve">Personale aggiuntivo c/o  rappresentanze consolari estere </t>
    </r>
    <r>
      <rPr>
        <sz val="13"/>
        <color theme="1"/>
        <rFont val="Calibri"/>
        <family val="2"/>
        <scheme val="minor"/>
      </rPr>
      <t xml:space="preserve">MAECI per ricongiungimenti e migrazionale legale: 7 RU (312.215,28€)
- Incremento </t>
    </r>
    <r>
      <rPr>
        <b/>
        <sz val="13"/>
        <color theme="1"/>
        <rFont val="Calibri"/>
        <family val="2"/>
        <scheme val="minor"/>
      </rPr>
      <t>organico DC Cittadinanza:</t>
    </r>
    <r>
      <rPr>
        <sz val="13"/>
        <color theme="1"/>
        <rFont val="Calibri"/>
        <family val="2"/>
        <scheme val="minor"/>
      </rPr>
      <t xml:space="preserve"> 20 professionisti ed esperti junior impegnati in attività di consulenza  a supporto degli Uffici Cittadinanza e del relativo Servizio Contenzioso; elaborazione di report quadrimestrali, riduzione dei tempi di risposta nella definizione del procedimento amministrativo;  (7,2M€)
- </t>
    </r>
    <r>
      <rPr>
        <b/>
        <sz val="13"/>
        <color theme="1"/>
        <rFont val="Calibri"/>
        <family val="2"/>
        <scheme val="minor"/>
      </rPr>
      <t>Personale aggiuntivo DC cittadinanza</t>
    </r>
    <r>
      <rPr>
        <sz val="13"/>
        <color theme="1"/>
        <rFont val="Calibri"/>
        <family val="2"/>
        <scheme val="minor"/>
      </rPr>
      <t xml:space="preserve"> (Prog. OE): 6 esperti amministrativi, legali e informatici (1,5 M€)</t>
    </r>
  </si>
  <si>
    <t>Dir. Cittadinanza</t>
  </si>
  <si>
    <t>Potenziamento degli uffici di Cittadinanza</t>
  </si>
  <si>
    <r>
      <t xml:space="preserve">- </t>
    </r>
    <r>
      <rPr>
        <b/>
        <sz val="12"/>
        <color theme="1"/>
        <rFont val="Calibri"/>
        <family val="2"/>
        <scheme val="minor"/>
      </rPr>
      <t>Personale aggiuntivo c/o le prefetture</t>
    </r>
    <r>
      <rPr>
        <sz val="12"/>
        <color theme="1"/>
        <rFont val="Calibri"/>
        <family val="2"/>
        <scheme val="minor"/>
      </rPr>
      <t xml:space="preserve">: 120RU (36M€-1,7M€ provvisoriamente decurtati come da accordi contabili con CE)
'- </t>
    </r>
    <r>
      <rPr>
        <b/>
        <sz val="12"/>
        <color theme="1"/>
        <rFont val="Calibri"/>
        <family val="2"/>
        <scheme val="minor"/>
      </rPr>
      <t xml:space="preserve">Personale aggiuntivo c/o  rappresentanze consolari estere </t>
    </r>
    <r>
      <rPr>
        <sz val="12"/>
        <color theme="1"/>
        <rFont val="Calibri"/>
        <family val="2"/>
        <scheme val="minor"/>
      </rPr>
      <t xml:space="preserve">MAECI per ricongiungimenti e migrazionale legale: 7 RU (312.215,28€)
- Incremento </t>
    </r>
    <r>
      <rPr>
        <b/>
        <sz val="12"/>
        <color theme="1"/>
        <rFont val="Calibri"/>
        <family val="2"/>
        <scheme val="minor"/>
      </rPr>
      <t>organico DC Cittadinanza:</t>
    </r>
    <r>
      <rPr>
        <sz val="12"/>
        <color theme="1"/>
        <rFont val="Calibri"/>
        <family val="2"/>
        <scheme val="minor"/>
      </rPr>
      <t xml:space="preserve"> 20 professionisti ed esperti junior impegnati in attività di consulenza  a supporto degli Uffici Cittadinanza e del relativo Servizio Contenzioso; elaborazione di report quadrimestrali, riduzione dei tempi di risposta nella definizione del procedimento amministrativo;  (7,2M€)
- </t>
    </r>
    <r>
      <rPr>
        <b/>
        <sz val="12"/>
        <color theme="1"/>
        <rFont val="Calibri"/>
        <family val="2"/>
        <scheme val="minor"/>
      </rPr>
      <t>Personale aggiuntivo DC cittadinanza</t>
    </r>
    <r>
      <rPr>
        <sz val="12"/>
        <color theme="1"/>
        <rFont val="Calibri"/>
        <family val="2"/>
        <scheme val="minor"/>
      </rPr>
      <t xml:space="preserve"> (Prog. OE): 6 esperti amministrativi, legali e informatici (1,5 M€)</t>
    </r>
  </si>
  <si>
    <t>Direzione Politiche e Direzione affari finanziari</t>
  </si>
  <si>
    <t>Potenziamento Operativo (incremento personale Prefetture)</t>
  </si>
  <si>
    <r>
      <rPr>
        <b/>
        <sz val="13"/>
        <color theme="1"/>
        <rFont val="Calibri"/>
        <family val="2"/>
        <scheme val="minor"/>
      </rPr>
      <t>Formazione linguistica</t>
    </r>
    <r>
      <rPr>
        <sz val="13"/>
        <color theme="1"/>
        <rFont val="Calibri"/>
        <family val="2"/>
        <scheme val="minor"/>
      </rPr>
      <t xml:space="preserve"> dei migranti</t>
    </r>
  </si>
  <si>
    <t>Min. Interno - Dir. Politiche
(in collaborazione con Min Istruzione)</t>
  </si>
  <si>
    <t xml:space="preserve">004 Misure di integrazione - formazione linguistica </t>
  </si>
  <si>
    <r>
      <t>Azione di sistema per la</t>
    </r>
    <r>
      <rPr>
        <b/>
        <sz val="13"/>
        <rFont val="Calibri"/>
        <family val="2"/>
        <scheme val="minor"/>
      </rPr>
      <t xml:space="preserve"> formazione linguistica</t>
    </r>
    <r>
      <rPr>
        <sz val="13"/>
        <rFont val="Calibri"/>
        <family val="2"/>
        <scheme val="minor"/>
      </rPr>
      <t xml:space="preserve"> dei migranti declinata in piani regionali standardizzati e qualificati (40 M)
Altri progetti di formazione linguistica: 5
</t>
    </r>
  </si>
  <si>
    <t>Piani Regionali per la formazione linguistica 2023-2026</t>
  </si>
  <si>
    <r>
      <t>Azione di sistema per la</t>
    </r>
    <r>
      <rPr>
        <b/>
        <sz val="12"/>
        <rFont val="Calibri"/>
        <family val="2"/>
        <scheme val="minor"/>
      </rPr>
      <t xml:space="preserve"> formazione linguistica</t>
    </r>
    <r>
      <rPr>
        <sz val="12"/>
        <rFont val="Calibri"/>
        <family val="2"/>
        <scheme val="minor"/>
      </rPr>
      <t xml:space="preserve"> dei migranti declinata in piani regionali standardizzati e qualificati (40 M)
Altri progetti di formazione linguistica: 5.5 M
</t>
    </r>
  </si>
  <si>
    <r>
      <rPr>
        <b/>
        <sz val="13"/>
        <color theme="1"/>
        <rFont val="Calibri"/>
        <family val="2"/>
        <scheme val="minor"/>
      </rPr>
      <t>Istruzione</t>
    </r>
    <r>
      <rPr>
        <sz val="13"/>
        <color theme="1"/>
        <rFont val="Calibri"/>
        <family val="2"/>
        <scheme val="minor"/>
      </rPr>
      <t xml:space="preserve"> inclusiva alunni stranieri</t>
    </r>
  </si>
  <si>
    <t>Min Istruzione</t>
  </si>
  <si>
    <r>
      <t xml:space="preserve">1. Integrazione scolastica: 49M€, successivamente ridotto a 40M€
2. </t>
    </r>
    <r>
      <rPr>
        <b/>
        <sz val="13"/>
        <color theme="1"/>
        <rFont val="Calibri"/>
        <family val="2"/>
        <scheme val="minor"/>
      </rPr>
      <t>Formazione linguistica</t>
    </r>
    <r>
      <rPr>
        <sz val="13"/>
        <color theme="1"/>
        <rFont val="Calibri"/>
        <family val="2"/>
        <scheme val="minor"/>
      </rPr>
      <t>:  11M€
3.</t>
    </r>
    <r>
      <rPr>
        <b/>
        <sz val="13"/>
        <color theme="1"/>
        <rFont val="Calibri"/>
        <family val="2"/>
        <scheme val="minor"/>
      </rPr>
      <t xml:space="preserve"> Accoglienza MSNA</t>
    </r>
    <r>
      <rPr>
        <sz val="13"/>
        <color theme="1"/>
        <rFont val="Calibri"/>
        <family val="2"/>
        <scheme val="minor"/>
      </rPr>
      <t>: 3M€
4.</t>
    </r>
    <r>
      <rPr>
        <b/>
        <sz val="13"/>
        <color theme="1"/>
        <rFont val="Calibri"/>
        <family val="2"/>
        <scheme val="minor"/>
      </rPr>
      <t xml:space="preserve"> Formazione docenti</t>
    </r>
    <r>
      <rPr>
        <sz val="13"/>
        <color theme="1"/>
        <rFont val="Calibri"/>
        <family val="2"/>
        <scheme val="minor"/>
      </rPr>
      <t xml:space="preserve">:  4M€
5. </t>
    </r>
    <r>
      <rPr>
        <b/>
        <sz val="13"/>
        <color theme="1"/>
        <rFont val="Calibri"/>
        <family val="2"/>
        <scheme val="minor"/>
      </rPr>
      <t>Sensibilizzazione</t>
    </r>
    <r>
      <rPr>
        <sz val="13"/>
        <color theme="1"/>
        <rFont val="Calibri"/>
        <family val="2"/>
        <scheme val="minor"/>
      </rPr>
      <t>: 3M€</t>
    </r>
  </si>
  <si>
    <t>Ministero dell'Istruzione e del Merito</t>
  </si>
  <si>
    <t>Giornata della memoria: 03 ottobre 2023 (PROG-271)</t>
  </si>
  <si>
    <r>
      <t xml:space="preserve">1. Integrazione scolastica: 49M€, successivamente ridotto a 40M€
2. </t>
    </r>
    <r>
      <rPr>
        <b/>
        <sz val="12"/>
        <color theme="1"/>
        <rFont val="Calibri"/>
        <family val="2"/>
        <scheme val="minor"/>
      </rPr>
      <t>Formazione linguistica</t>
    </r>
    <r>
      <rPr>
        <sz val="12"/>
        <color theme="1"/>
        <rFont val="Calibri"/>
        <family val="2"/>
        <scheme val="minor"/>
      </rPr>
      <t>:  11M€
3.</t>
    </r>
    <r>
      <rPr>
        <b/>
        <sz val="12"/>
        <color theme="1"/>
        <rFont val="Calibri"/>
        <family val="2"/>
        <scheme val="minor"/>
      </rPr>
      <t xml:space="preserve"> Accoglienza MSNA</t>
    </r>
    <r>
      <rPr>
        <sz val="12"/>
        <color theme="1"/>
        <rFont val="Calibri"/>
        <family val="2"/>
        <scheme val="minor"/>
      </rPr>
      <t>: 3M€
4.</t>
    </r>
    <r>
      <rPr>
        <b/>
        <sz val="12"/>
        <color theme="1"/>
        <rFont val="Calibri"/>
        <family val="2"/>
        <scheme val="minor"/>
      </rPr>
      <t xml:space="preserve"> Formazione docenti</t>
    </r>
    <r>
      <rPr>
        <sz val="12"/>
        <color theme="1"/>
        <rFont val="Calibri"/>
        <family val="2"/>
        <scheme val="minor"/>
      </rPr>
      <t xml:space="preserve">:  4M€
5. </t>
    </r>
    <r>
      <rPr>
        <b/>
        <sz val="12"/>
        <color theme="1"/>
        <rFont val="Calibri"/>
        <family val="2"/>
        <scheme val="minor"/>
      </rPr>
      <t>Sensibilizzazione</t>
    </r>
    <r>
      <rPr>
        <sz val="12"/>
        <color theme="1"/>
        <rFont val="Calibri"/>
        <family val="2"/>
        <scheme val="minor"/>
      </rPr>
      <t>: 3M€</t>
    </r>
  </si>
  <si>
    <t>Dir. Politiche - AdG FAMI - Ministero Istruzione</t>
  </si>
  <si>
    <t>Integrazione scolastica di alunni e studenti di Paesi terzi 23-26</t>
  </si>
  <si>
    <r>
      <t xml:space="preserve">Accesso alla </t>
    </r>
    <r>
      <rPr>
        <b/>
        <sz val="13"/>
        <color theme="1"/>
        <rFont val="Calibri"/>
        <family val="2"/>
        <scheme val="minor"/>
      </rPr>
      <t>formazione universitaria</t>
    </r>
    <r>
      <rPr>
        <sz val="13"/>
        <color theme="1"/>
        <rFont val="Calibri"/>
        <family val="2"/>
        <scheme val="minor"/>
      </rPr>
      <t xml:space="preserve"> per rifugiati</t>
    </r>
  </si>
  <si>
    <t>Min. Università e Ricerca</t>
  </si>
  <si>
    <r>
      <t xml:space="preserve">2 Progetti del MUR per favorire </t>
    </r>
    <r>
      <rPr>
        <b/>
        <sz val="13"/>
        <color theme="1"/>
        <rFont val="Calibri"/>
        <family val="2"/>
        <scheme val="minor"/>
      </rPr>
      <t xml:space="preserve">riconoscimento titoli </t>
    </r>
    <r>
      <rPr>
        <sz val="13"/>
        <color theme="1"/>
        <rFont val="Calibri"/>
        <family val="2"/>
        <scheme val="minor"/>
      </rPr>
      <t xml:space="preserve">e sviluppare accesso rifugiati a istruzione universitaria (6M€+1,5M€) 
1. Progetto AdG FAMI - CRUI per promuovere favorire </t>
    </r>
    <r>
      <rPr>
        <b/>
        <sz val="13"/>
        <color theme="1"/>
        <rFont val="Calibri"/>
        <family val="2"/>
        <scheme val="minor"/>
      </rPr>
      <t xml:space="preserve">formazione universitaria rifugiati </t>
    </r>
    <r>
      <rPr>
        <sz val="13"/>
        <color theme="1"/>
        <rFont val="Calibri"/>
        <family val="2"/>
        <scheme val="minor"/>
      </rPr>
      <t>(1,5M€)</t>
    </r>
  </si>
  <si>
    <t>Ministero Università e Ricerca</t>
  </si>
  <si>
    <t>Formazione per accoglienza e integrazione nei corsi di studi accademici dei migranti</t>
  </si>
  <si>
    <r>
      <t xml:space="preserve">2 Progetti del MUR per favorire </t>
    </r>
    <r>
      <rPr>
        <b/>
        <sz val="12"/>
        <color theme="1"/>
        <rFont val="Calibri"/>
        <family val="2"/>
        <scheme val="minor"/>
      </rPr>
      <t xml:space="preserve">riconoscimento titoli </t>
    </r>
    <r>
      <rPr>
        <sz val="12"/>
        <color theme="1"/>
        <rFont val="Calibri"/>
        <family val="2"/>
        <scheme val="minor"/>
      </rPr>
      <t xml:space="preserve">e sviluppare accesso rifugiati a istruzione universitaria (6M€+1,5M€) 
1. Progetto AdG FAMI - CRUI per promuovere favorire </t>
    </r>
    <r>
      <rPr>
        <b/>
        <sz val="12"/>
        <color theme="1"/>
        <rFont val="Calibri"/>
        <family val="2"/>
        <scheme val="minor"/>
      </rPr>
      <t xml:space="preserve">formazione universitaria rifugiati </t>
    </r>
    <r>
      <rPr>
        <sz val="12"/>
        <color theme="1"/>
        <rFont val="Calibri"/>
        <family val="2"/>
        <scheme val="minor"/>
      </rPr>
      <t>(1,5M€)</t>
    </r>
  </si>
  <si>
    <t xml:space="preserve">Innovazione delle procedure per il riconoscimento e la valorizzazione dei titoli e delle qualificazioni </t>
  </si>
  <si>
    <t>Min Interno - Dir. Politiche 
(in collaborazione con CRUI)</t>
  </si>
  <si>
    <r>
      <t xml:space="preserve">Supporto al miglioramento della </t>
    </r>
    <r>
      <rPr>
        <b/>
        <i/>
        <sz val="13"/>
        <color theme="1"/>
        <rFont val="Calibri"/>
        <family val="2"/>
        <scheme val="minor"/>
      </rPr>
      <t xml:space="preserve">goverance </t>
    </r>
    <r>
      <rPr>
        <b/>
        <sz val="13"/>
        <color theme="1"/>
        <rFont val="Calibri"/>
        <family val="2"/>
        <scheme val="minor"/>
      </rPr>
      <t xml:space="preserve">multilivello </t>
    </r>
    <r>
      <rPr>
        <sz val="13"/>
        <color theme="1"/>
        <rFont val="Calibri"/>
        <family val="2"/>
        <scheme val="minor"/>
      </rPr>
      <t xml:space="preserve">per l'integrazione dei migranti </t>
    </r>
  </si>
  <si>
    <t>Ministero del Lavoro e delle Politiche Sociali</t>
  </si>
  <si>
    <r>
      <t xml:space="preserve">36 autorità locali e regionali sostenute per attuare misure di integrazione
</t>
    </r>
    <r>
      <rPr>
        <b/>
        <sz val="13"/>
        <color theme="1"/>
        <rFont val="Calibri"/>
        <family val="2"/>
        <scheme val="minor"/>
      </rPr>
      <t>21 progetti di integrazione regionali</t>
    </r>
  </si>
  <si>
    <t>Piani d’intervento regionali per l’integrazione dei cittadini di paesi terzi</t>
  </si>
  <si>
    <t>Avvisi pubblici / inviti ad hoc dell'Organismo intermedio (MLPS)</t>
  </si>
  <si>
    <r>
      <t xml:space="preserve">36 autorità locali e regionali sostenute per attuare misure di integrazione
</t>
    </r>
    <r>
      <rPr>
        <b/>
        <sz val="12"/>
        <color theme="1"/>
        <rFont val="Calibri"/>
        <family val="2"/>
        <scheme val="minor"/>
      </rPr>
      <t>21 progetti di integrazione regionali</t>
    </r>
  </si>
  <si>
    <r>
      <t xml:space="preserve">Prevenzione e contrasto al lavoro sommerso e al </t>
    </r>
    <r>
      <rPr>
        <b/>
        <sz val="13"/>
        <color theme="1"/>
        <rFont val="Calibri"/>
        <family val="2"/>
        <scheme val="minor"/>
      </rPr>
      <t>caporalato</t>
    </r>
  </si>
  <si>
    <t>011 Persone vulnerabili, compresi i minori non accompagnati</t>
  </si>
  <si>
    <t>6000 (CPT) partecipanti sostenuti
1600 partecipanti (CPT) ai quali è stato offerto un orientamento professionale personalizzato
4200 partecipanti (CPT) che indicano che l’attività è stata utile per la loro integrazione</t>
  </si>
  <si>
    <t>Interventi di prevenzione e contrasto al lavoro sommerso e al fenomeno del caporalato (Supreme2)</t>
  </si>
  <si>
    <r>
      <t xml:space="preserve">Inserimento sociolavorativo di fasce </t>
    </r>
    <r>
      <rPr>
        <b/>
        <sz val="13"/>
        <color theme="1"/>
        <rFont val="Calibri"/>
        <family val="2"/>
        <scheme val="minor"/>
      </rPr>
      <t>vulnerabili</t>
    </r>
    <r>
      <rPr>
        <sz val="13"/>
        <color theme="1"/>
        <rFont val="Calibri"/>
        <family val="2"/>
        <scheme val="minor"/>
      </rPr>
      <t xml:space="preserve"> di migranti</t>
    </r>
  </si>
  <si>
    <t>7500 partecipanti (CPT) sostenuti
4275 partecipanti (CPT) ai quali è stato offerto un orientamento professionale personalizzato
5250 partecipanti (CPT) che indicano che l’attività è stata utile per la loro integrazione</t>
  </si>
  <si>
    <t>PUOI plus</t>
  </si>
  <si>
    <t>h</t>
  </si>
  <si>
    <r>
      <t xml:space="preserve"> Valorizzazione, messa in trasparenza e </t>
    </r>
    <r>
      <rPr>
        <b/>
        <sz val="13"/>
        <color theme="1"/>
        <rFont val="Calibri"/>
        <family val="2"/>
        <scheme val="minor"/>
      </rPr>
      <t>sviluppo delle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competenze</t>
    </r>
    <r>
      <rPr>
        <sz val="13"/>
        <color theme="1"/>
        <rFont val="Calibri"/>
        <family val="2"/>
        <scheme val="minor"/>
      </rPr>
      <t>, realizzazione individuale, socializzazione e partecipazione</t>
    </r>
  </si>
  <si>
    <t xml:space="preserve">007 Misure di integrazione - esigenze di base </t>
  </si>
  <si>
    <t>10000 partecipanti (CPT) sostenuti
2500 partecipanti (CPT) ai quali è stato offerto un orientamento professionale personalizzato
7000 partecipanti (CPT) che indicano che l’attività è stata utile per la loro integrazione</t>
  </si>
  <si>
    <r>
      <t xml:space="preserve">Promozione della partecipazione e dell'inclusione sociale e lavorativa della </t>
    </r>
    <r>
      <rPr>
        <b/>
        <sz val="13"/>
        <color theme="1"/>
        <rFont val="Calibri"/>
        <family val="2"/>
        <scheme val="minor"/>
      </rPr>
      <t>donne migranti</t>
    </r>
  </si>
  <si>
    <t>700 partecipanti (CPT) sostenuti
450 partecipanti (CPT) che indicano che l’attività è stata utile per la loro integrazione</t>
  </si>
  <si>
    <t>p</t>
  </si>
  <si>
    <r>
      <t xml:space="preserve">Percorsi di orientamento, formazione, informazione nei </t>
    </r>
    <r>
      <rPr>
        <b/>
        <sz val="13"/>
        <color theme="1"/>
        <rFont val="Calibri"/>
        <family val="2"/>
        <scheme val="minor"/>
      </rPr>
      <t>paesi di origine</t>
    </r>
    <r>
      <rPr>
        <sz val="13"/>
        <color theme="1"/>
        <rFont val="Calibri"/>
        <family val="2"/>
        <scheme val="minor"/>
      </rPr>
      <t xml:space="preserve"> delle persone candidate all'ingresso in IT</t>
    </r>
  </si>
  <si>
    <t xml:space="preserve">008 Misure antecedenti alla partenza </t>
  </si>
  <si>
    <t>7500 partecipanti (CPT) a misure antecedenti alla partenza
5250 destinatari (CPT) soddisfatti (partecipanti a misure antecedenti alla partenza che indicano che l’attività è stata utile per la loro integrazione)</t>
  </si>
  <si>
    <t>q</t>
  </si>
  <si>
    <r>
      <t xml:space="preserve">Promozione dei </t>
    </r>
    <r>
      <rPr>
        <b/>
        <sz val="13"/>
        <color theme="1"/>
        <rFont val="Calibri"/>
        <family val="2"/>
        <scheme val="minor"/>
      </rPr>
      <t xml:space="preserve">canali legali </t>
    </r>
    <r>
      <rPr>
        <sz val="13"/>
        <color theme="1"/>
        <rFont val="Calibri"/>
        <family val="2"/>
        <scheme val="minor"/>
      </rPr>
      <t xml:space="preserve">di ingresso regolare in IT </t>
    </r>
  </si>
  <si>
    <t>5 autorità di Paesi terzi sostenute per attuare misure di integrazione
5 protocolli d'intesa con Paesi di origine sottoscritti</t>
  </si>
  <si>
    <r>
      <t xml:space="preserve"> Promozione della </t>
    </r>
    <r>
      <rPr>
        <b/>
        <sz val="13"/>
        <rFont val="Calibri"/>
        <family val="2"/>
        <scheme val="minor"/>
      </rPr>
      <t>partecipazione attiva</t>
    </r>
    <r>
      <rPr>
        <sz val="13"/>
        <rFont val="Calibri"/>
        <family val="2"/>
        <scheme val="minor"/>
      </rPr>
      <t xml:space="preserve"> dei cittadini migranti alla vita economica, sociale e culturale</t>
    </r>
  </si>
  <si>
    <t xml:space="preserve">006 Misure di integrazione - Inserimento, partecipazione, scambi con la società di accoglienza </t>
  </si>
  <si>
    <t>20000 partecipanti (CPT) sostenuti
14000 partecipanti (CPT) che indicano che l’attività è stata utile per la loro integrazione</t>
  </si>
  <si>
    <t>1000 partecipanti (CPT) sostenuti
700 partecipanti (CPT) che indicano che l’attività è stata utile per la loro integrazione</t>
  </si>
  <si>
    <t>k</t>
  </si>
  <si>
    <r>
      <rPr>
        <b/>
        <sz val="13"/>
        <color theme="1"/>
        <rFont val="Calibri"/>
        <family val="2"/>
        <scheme val="minor"/>
      </rPr>
      <t>Dialogo interculturale</t>
    </r>
    <r>
      <rPr>
        <sz val="13"/>
        <color theme="1"/>
        <rFont val="Calibri"/>
        <family val="2"/>
        <scheme val="minor"/>
      </rPr>
      <t xml:space="preserve"> e inter-religioso</t>
    </r>
  </si>
  <si>
    <t>Min. Interno - Dir Affari dei Culti</t>
  </si>
  <si>
    <t>Progetto Direzione Centrale Culti</t>
  </si>
  <si>
    <t>Progetto Culti</t>
  </si>
  <si>
    <t xml:space="preserve">l </t>
  </si>
  <si>
    <r>
      <t xml:space="preserve">Prevenzione e contrasto alle </t>
    </r>
    <r>
      <rPr>
        <b/>
        <sz val="13"/>
        <color theme="1"/>
        <rFont val="Calibri"/>
        <family val="2"/>
        <scheme val="minor"/>
      </rPr>
      <t>discriminazioni</t>
    </r>
  </si>
  <si>
    <t>PdCM - UNAR</t>
  </si>
  <si>
    <r>
      <t xml:space="preserve">Sviluppo </t>
    </r>
    <r>
      <rPr>
        <b/>
        <sz val="13"/>
        <color theme="1"/>
        <rFont val="Calibri"/>
        <family val="2"/>
        <scheme val="minor"/>
      </rPr>
      <t xml:space="preserve">reti territoriali UNAR </t>
    </r>
    <r>
      <rPr>
        <sz val="13"/>
        <color theme="1"/>
        <rFont val="Calibri"/>
        <family val="2"/>
        <scheme val="minor"/>
      </rPr>
      <t>per il contrasto alle discriminazioni</t>
    </r>
  </si>
  <si>
    <t xml:space="preserve">Antenne di prossimità antidiscriminazione </t>
  </si>
  <si>
    <r>
      <t xml:space="preserve">Sviluppo </t>
    </r>
    <r>
      <rPr>
        <b/>
        <sz val="12"/>
        <color theme="1"/>
        <rFont val="Calibri"/>
        <family val="2"/>
        <scheme val="minor"/>
      </rPr>
      <t xml:space="preserve">reti territoriali UNAR </t>
    </r>
    <r>
      <rPr>
        <sz val="12"/>
        <color theme="1"/>
        <rFont val="Calibri"/>
        <family val="2"/>
        <scheme val="minor"/>
      </rPr>
      <t>per il contrasto alle discriminazioni</t>
    </r>
  </si>
  <si>
    <t xml:space="preserve">Formazione per reti territoriali </t>
  </si>
  <si>
    <t>m</t>
  </si>
  <si>
    <r>
      <rPr>
        <b/>
        <sz val="13"/>
        <color theme="1"/>
        <rFont val="Calibri"/>
        <family val="2"/>
        <scheme val="minor"/>
      </rPr>
      <t>Tutale sanitaria</t>
    </r>
    <r>
      <rPr>
        <sz val="13"/>
        <color theme="1"/>
        <rFont val="Calibri"/>
        <family val="2"/>
        <scheme val="minor"/>
      </rPr>
      <t xml:space="preserve"> migranti</t>
    </r>
  </si>
  <si>
    <t xml:space="preserve">Min Salute </t>
  </si>
  <si>
    <t>Progetto del Min Salute (prosecuzione Foot prints):  0,85M€
Progetto INMP (Istituto Nazionale Medicina delle Povertà): 0,585M€</t>
  </si>
  <si>
    <t>Min Salute</t>
  </si>
  <si>
    <t>Formazione operatori</t>
  </si>
  <si>
    <t>Salute donne straniere</t>
  </si>
  <si>
    <t>n</t>
  </si>
  <si>
    <r>
      <t xml:space="preserve">Monitoraggio della </t>
    </r>
    <r>
      <rPr>
        <b/>
        <sz val="13"/>
        <color theme="1"/>
        <rFont val="Calibri"/>
        <family val="2"/>
        <scheme val="minor"/>
      </rPr>
      <t>tutela dei MSN</t>
    </r>
    <r>
      <rPr>
        <sz val="13"/>
        <color theme="1"/>
        <rFont val="Calibri"/>
        <family val="2"/>
        <scheme val="minor"/>
      </rPr>
      <t>A e accoglienza familiare</t>
    </r>
  </si>
  <si>
    <t>Garante Infanzia</t>
  </si>
  <si>
    <r>
      <rPr>
        <b/>
        <sz val="13"/>
        <color theme="1"/>
        <rFont val="Calibri"/>
        <family val="2"/>
        <scheme val="minor"/>
      </rPr>
      <t>Monitoraggio dell'istitututo della tutela dei MSNA:</t>
    </r>
    <r>
      <rPr>
        <sz val="13"/>
        <color theme="1"/>
        <rFont val="Calibri"/>
        <family val="2"/>
        <scheme val="minor"/>
      </rPr>
      <t xml:space="preserve"> 2,8M€
Promozione dell'</t>
    </r>
    <r>
      <rPr>
        <b/>
        <sz val="13"/>
        <color theme="1"/>
        <rFont val="Calibri"/>
        <family val="2"/>
        <scheme val="minor"/>
      </rPr>
      <t>accoglienza dei MNSA in ambito familiare</t>
    </r>
    <r>
      <rPr>
        <sz val="13"/>
        <color theme="1"/>
        <rFont val="Calibri"/>
        <family val="2"/>
        <scheme val="minor"/>
      </rPr>
      <t>: 1,2M€</t>
    </r>
  </si>
  <si>
    <t>Monitoraggio tutela volontaria MSNA</t>
  </si>
  <si>
    <r>
      <rPr>
        <b/>
        <sz val="12"/>
        <color theme="1"/>
        <rFont val="Calibri"/>
        <family val="2"/>
        <scheme val="minor"/>
      </rPr>
      <t>Monitoraggio dell'istitututo della tutela dei MSNA:</t>
    </r>
    <r>
      <rPr>
        <sz val="12"/>
        <color theme="1"/>
        <rFont val="Calibri"/>
        <family val="2"/>
        <scheme val="minor"/>
      </rPr>
      <t xml:space="preserve"> 2,8M€
Promozione dell'</t>
    </r>
    <r>
      <rPr>
        <b/>
        <sz val="12"/>
        <color theme="1"/>
        <rFont val="Calibri"/>
        <family val="2"/>
        <scheme val="minor"/>
      </rPr>
      <t>accoglienza dei MNSA in ambito familiare</t>
    </r>
    <r>
      <rPr>
        <sz val="12"/>
        <color theme="1"/>
        <rFont val="Calibri"/>
        <family val="2"/>
        <scheme val="minor"/>
      </rPr>
      <t>: 1,2M€</t>
    </r>
  </si>
  <si>
    <t>Promozione accoglienza famialiare MSNA</t>
  </si>
  <si>
    <t>Affido familiare</t>
  </si>
  <si>
    <t>o</t>
  </si>
  <si>
    <r>
      <t xml:space="preserve">Tutela </t>
    </r>
    <r>
      <rPr>
        <b/>
        <sz val="13"/>
        <color theme="1"/>
        <rFont val="Calibri"/>
        <family val="2"/>
        <scheme val="minor"/>
      </rPr>
      <t>minori detenuti</t>
    </r>
  </si>
  <si>
    <t>Min Giustizia - Dip Giustizia Minorile</t>
  </si>
  <si>
    <t>- Azioni di sistema per qualificare e sviluppare i servizi erogati ai minori migranti e ai MSNA sottoposti a provvedimenti dell’autorità giudiziaria 
- Formazione di 1200 operatori del sistema minorile; 
- Miglioramento delle condizioni di detenzione di 400 minori stranieri</t>
  </si>
  <si>
    <t>3 Prog: "Qualificare i servizi erogati ai minori migranti e ai MSNA sottoposti a provvedimenti dell’autorità giudiziaria, Migliorare le condizioni di detenzione dei minori stranieri, Assicurare la realizzazione dei diritti dei minori vittime di tratta all’interno del circuito penale "</t>
  </si>
  <si>
    <t>OS 3 Rimpatri</t>
  </si>
  <si>
    <r>
      <t xml:space="preserve">Operazioni di  </t>
    </r>
    <r>
      <rPr>
        <b/>
        <sz val="13"/>
        <color theme="1"/>
        <rFont val="Calibri"/>
        <family val="2"/>
        <scheme val="minor"/>
      </rPr>
      <t xml:space="preserve">Rimpatrio forzato </t>
    </r>
    <r>
      <rPr>
        <sz val="13"/>
        <color theme="1"/>
        <rFont val="Calibri"/>
        <family val="2"/>
        <scheme val="minor"/>
      </rPr>
      <t>(RF)</t>
    </r>
  </si>
  <si>
    <t xml:space="preserve">006 Operazioni di allontanamento/rimpatrio </t>
  </si>
  <si>
    <r>
      <t xml:space="preserve">Sostegno alle operazioni di </t>
    </r>
    <r>
      <rPr>
        <b/>
        <sz val="13"/>
        <color theme="1"/>
        <rFont val="Calibri"/>
        <family val="2"/>
        <scheme val="minor"/>
      </rPr>
      <t>rimpatrio forzato</t>
    </r>
    <r>
      <rPr>
        <sz val="13"/>
        <color theme="1"/>
        <rFont val="Calibri"/>
        <family val="2"/>
        <scheme val="minor"/>
      </rPr>
      <t xml:space="preserve"> finanziate con fondi nazionali: 20.000 destinatari (43,4M€)</t>
    </r>
  </si>
  <si>
    <r>
      <t xml:space="preserve">Sostegno alle operazioni di </t>
    </r>
    <r>
      <rPr>
        <b/>
        <sz val="12"/>
        <color theme="1"/>
        <rFont val="Calibri"/>
        <family val="2"/>
        <scheme val="minor"/>
      </rPr>
      <t>rimpatrio forzato</t>
    </r>
    <r>
      <rPr>
        <sz val="12"/>
        <color theme="1"/>
        <rFont val="Calibri"/>
        <family val="2"/>
        <scheme val="minor"/>
      </rPr>
      <t xml:space="preserve"> finanziate con fondi nazionali: 20.000 destinatari (43,4M€)</t>
    </r>
  </si>
  <si>
    <r>
      <rPr>
        <b/>
        <sz val="13"/>
        <color theme="1"/>
        <rFont val="Calibri"/>
        <family val="2"/>
        <scheme val="minor"/>
      </rPr>
      <t>Formazione</t>
    </r>
    <r>
      <rPr>
        <sz val="13"/>
        <color theme="1"/>
        <rFont val="Calibri"/>
        <family val="2"/>
        <scheme val="minor"/>
      </rPr>
      <t xml:space="preserve"> operatori RF</t>
    </r>
  </si>
  <si>
    <t xml:space="preserve">003 Procedure di rimpatrio </t>
  </si>
  <si>
    <t>Formazione operatori RF</t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</si>
  <si>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Questure</t>
    </r>
  </si>
  <si>
    <t xml:space="preserve">002 Condizioni di accoglienza/trattenimento </t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</si>
  <si>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al trattenimento dei destinatari di RF  nelle questure</t>
    </r>
  </si>
  <si>
    <r>
      <rPr>
        <b/>
        <sz val="12"/>
        <color theme="1"/>
        <rFont val="Calibri"/>
        <family val="2"/>
        <scheme val="minor"/>
      </rPr>
      <t>Ristrutturazione</t>
    </r>
    <r>
      <rPr>
        <sz val="12"/>
        <color theme="1"/>
        <rFont val="Calibri"/>
        <family val="2"/>
        <scheme val="minor"/>
      </rPr>
      <t xml:space="preserve"> luoghi idonei al trattenimento dei destinatari di RF  nelle questure</t>
    </r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</si>
  <si>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 Aeroporti</t>
    </r>
  </si>
  <si>
    <r>
      <rPr>
        <b/>
        <sz val="13"/>
        <color theme="1"/>
        <rFont val="Calibri"/>
        <family val="2"/>
        <scheme val="minor"/>
      </rPr>
      <t>Ristrutturazione di luoghi idonei d</t>
    </r>
    <r>
      <rPr>
        <sz val="13"/>
        <color theme="1"/>
        <rFont val="Calibri"/>
        <family val="2"/>
        <scheme val="minor"/>
      </rPr>
      <t>edicati ai destinatari di RF negli Aeroporti</t>
    </r>
  </si>
  <si>
    <t>Ristrutturazione aeroporti</t>
  </si>
  <si>
    <r>
      <rPr>
        <b/>
        <sz val="12"/>
        <color theme="1"/>
        <rFont val="Calibri"/>
        <family val="2"/>
        <scheme val="minor"/>
      </rPr>
      <t>Ristrutturazione di luoghi idonei d</t>
    </r>
    <r>
      <rPr>
        <sz val="12"/>
        <color theme="1"/>
        <rFont val="Calibri"/>
        <family val="2"/>
        <scheme val="minor"/>
      </rPr>
      <t>edicati ai destinatari di RF negli Aeroporti</t>
    </r>
  </si>
  <si>
    <r>
      <rPr>
        <b/>
        <sz val="13"/>
        <color theme="1"/>
        <rFont val="Calibri"/>
        <family val="2"/>
        <scheme val="minor"/>
      </rPr>
      <t>Monitoraggio</t>
    </r>
    <r>
      <rPr>
        <sz val="13"/>
        <color theme="1"/>
        <rFont val="Calibri"/>
        <family val="2"/>
        <scheme val="minor"/>
      </rPr>
      <t xml:space="preserve"> operazioni di RF</t>
    </r>
  </si>
  <si>
    <t>Garante Detenuti</t>
  </si>
  <si>
    <t xml:space="preserve">007 Sistema di monitoraggio dei rimpatri forzati </t>
  </si>
  <si>
    <r>
      <t>Sostegno agli interventi di fo</t>
    </r>
    <r>
      <rPr>
        <b/>
        <sz val="13"/>
        <color theme="1"/>
        <rFont val="Calibri"/>
        <family val="2"/>
        <scheme val="minor"/>
      </rPr>
      <t xml:space="preserve">rmazione degli operatori di scorta </t>
    </r>
    <r>
      <rPr>
        <sz val="13"/>
        <color theme="1"/>
        <rFont val="Calibri"/>
        <family val="2"/>
        <scheme val="minor"/>
      </rPr>
      <t>impiegati nelle operazioni di RF in linea con gli standard europei</t>
    </r>
  </si>
  <si>
    <t>Garante detenuti</t>
  </si>
  <si>
    <t>Monitoraggio dei RF</t>
  </si>
  <si>
    <t>approvato - standby avvio attività</t>
  </si>
  <si>
    <r>
      <t xml:space="preserve">Sostegno al funzionamento di un efficace meccanismo di </t>
    </r>
    <r>
      <rPr>
        <b/>
        <sz val="10"/>
        <color rgb="FF000000"/>
        <rFont val="Calibri"/>
        <family val="2"/>
        <scheme val="minor"/>
      </rPr>
      <t>monitoraggio del rimpatrio</t>
    </r>
    <r>
      <rPr>
        <sz val="10"/>
        <color rgb="FF000000"/>
        <rFont val="Calibri"/>
        <family val="2"/>
        <scheme val="minor"/>
      </rPr>
      <t xml:space="preserve"> nel rispetto dei diritti dei soggetti sottoposti a misure di trattenimento </t>
    </r>
  </si>
  <si>
    <r>
      <t>Sostegno agli interventi di fo</t>
    </r>
    <r>
      <rPr>
        <b/>
        <sz val="12"/>
        <color theme="1"/>
        <rFont val="Calibri"/>
        <family val="2"/>
        <scheme val="minor"/>
      </rPr>
      <t xml:space="preserve">rmazione degli operatori di scorta </t>
    </r>
    <r>
      <rPr>
        <sz val="12"/>
        <color theme="1"/>
        <rFont val="Calibri"/>
        <family val="2"/>
        <scheme val="minor"/>
      </rPr>
      <t>impiegati nelle operazioni di RF in linea con gli standard europei</t>
    </r>
  </si>
  <si>
    <r>
      <rPr>
        <b/>
        <sz val="13"/>
        <color theme="1"/>
        <rFont val="Calibri"/>
        <family val="2"/>
        <scheme val="minor"/>
      </rPr>
      <t>Rimpatrio Volontario Assistito</t>
    </r>
    <r>
      <rPr>
        <sz val="13"/>
        <color theme="1"/>
        <rFont val="Calibri"/>
        <family val="2"/>
        <scheme val="minor"/>
      </rPr>
      <t xml:space="preserve"> con misure di reintegrazione</t>
    </r>
  </si>
  <si>
    <t>Min Interno- Dir. Servizi - Uff V</t>
  </si>
  <si>
    <t xml:space="preserve">004 Rimpatrio volontario assistito </t>
  </si>
  <si>
    <r>
      <t>Azione sistemica d</t>
    </r>
    <r>
      <rPr>
        <b/>
        <sz val="13"/>
        <color theme="1"/>
        <rFont val="Calibri"/>
        <family val="2"/>
        <scheme val="minor"/>
      </rPr>
      <t>i Rimpatrio Volontario Assistito con misure di reintegrazione</t>
    </r>
    <r>
      <rPr>
        <sz val="13"/>
        <color theme="1"/>
        <rFont val="Calibri"/>
        <family val="2"/>
        <scheme val="minor"/>
      </rPr>
      <t xml:space="preserve"> comprensiva di servizi di informazione e formazione sul rimpatrio sul territorio. Si stima il raggiungimento di circa 5000 destinatari di RVA&amp;R</t>
    </r>
  </si>
  <si>
    <t>Dir.Servizi - Candura</t>
  </si>
  <si>
    <t>RVA /formazione e informazione</t>
  </si>
  <si>
    <r>
      <t>Azione sistemica d</t>
    </r>
    <r>
      <rPr>
        <b/>
        <sz val="12"/>
        <color theme="1"/>
        <rFont val="Calibri"/>
        <family val="2"/>
        <scheme val="minor"/>
      </rPr>
      <t>i Rimpatrio Volontario Assistito con misure di reintegrazione</t>
    </r>
    <r>
      <rPr>
        <sz val="12"/>
        <color theme="1"/>
        <rFont val="Calibri"/>
        <family val="2"/>
        <scheme val="minor"/>
      </rPr>
      <t xml:space="preserve"> comprensiva di servizi di informazione e formazione sul rimpatrio sul territorio. Si stima il raggiungimento di circa 5000 destinatari di RVA&amp;R</t>
    </r>
  </si>
  <si>
    <r>
      <rPr>
        <b/>
        <sz val="13"/>
        <color theme="1"/>
        <rFont val="Calibri"/>
        <family val="2"/>
        <scheme val="minor"/>
      </rPr>
      <t>Formazione personale penitenziari</t>
    </r>
    <r>
      <rPr>
        <sz val="13"/>
        <color theme="1"/>
        <rFont val="Calibri"/>
        <family val="2"/>
        <scheme val="minor"/>
      </rPr>
      <t>o e orientam. detenuti su RVA</t>
    </r>
  </si>
  <si>
    <t>Min. Giustizia - Dip. Amm. Penitenziaria</t>
  </si>
  <si>
    <r>
      <t>Programma di sostegno, orientamento e formazione per</t>
    </r>
    <r>
      <rPr>
        <b/>
        <sz val="13"/>
        <color theme="1"/>
        <rFont val="Calibri"/>
        <family val="2"/>
        <scheme val="minor"/>
      </rPr>
      <t xml:space="preserve"> detenuti stranieri </t>
    </r>
    <r>
      <rPr>
        <sz val="13"/>
        <color theme="1"/>
        <rFont val="Calibri"/>
        <family val="2"/>
        <scheme val="minor"/>
      </rPr>
      <t xml:space="preserve">destinatari di provvedimento di rimpatrio presso gli istituti penitenziari </t>
    </r>
  </si>
  <si>
    <r>
      <t>Programma di sostegno, orientamento e formazione per</t>
    </r>
    <r>
      <rPr>
        <b/>
        <sz val="12"/>
        <color theme="1"/>
        <rFont val="Calibri"/>
        <family val="2"/>
        <scheme val="minor"/>
      </rPr>
      <t xml:space="preserve"> detenuti stranieri </t>
    </r>
    <r>
      <rPr>
        <sz val="12"/>
        <color theme="1"/>
        <rFont val="Calibri"/>
        <family val="2"/>
        <scheme val="minor"/>
      </rPr>
      <t xml:space="preserve">destinatari di provvedimento di rimpatrio presso gli istituti penitenziari </t>
    </r>
  </si>
  <si>
    <r>
      <t>Potenziamento</t>
    </r>
    <r>
      <rPr>
        <b/>
        <sz val="13"/>
        <color theme="1"/>
        <rFont val="Calibri"/>
        <family val="2"/>
        <scheme val="minor"/>
      </rPr>
      <t xml:space="preserve"> Ufficio RVA&amp;R</t>
    </r>
  </si>
  <si>
    <t xml:space="preserve">010 Sostegno operativo </t>
  </si>
  <si>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>: 3 RU a supporto dell'ufficio V della Direzione Servizi per attività di gestione e monitoraggio dei programmi e dei progetti di RVA</t>
    </r>
  </si>
  <si>
    <t>Ufficio RVA</t>
  </si>
  <si>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>: 3 RU a supporto dell'ufficio V della Direzione Servizi per attività di gestione e monitoraggio dei programmi e dei progetti di RVA</t>
    </r>
  </si>
  <si>
    <t>OS 4 Solidarietà</t>
  </si>
  <si>
    <r>
      <t xml:space="preserve">Sviluppo di nuove forme di </t>
    </r>
    <r>
      <rPr>
        <b/>
        <sz val="13"/>
        <color theme="1"/>
        <rFont val="Calibri"/>
        <family val="2"/>
        <scheme val="minor"/>
      </rPr>
      <t>complementary pathways</t>
    </r>
  </si>
  <si>
    <t xml:space="preserve">003 Reinsediamento </t>
  </si>
  <si>
    <t xml:space="preserve">Definizione e sperimentazione di un modello di complementary pathways </t>
  </si>
  <si>
    <t>Min Interno - Dir. Servizi - Ufficio II Relazioni Internaz.</t>
  </si>
  <si>
    <t>Reinsediamento e Ammissione Umanitaria</t>
  </si>
  <si>
    <t>29 352 416,20</t>
  </si>
  <si>
    <t>Reinsediamento e ammissioni umanitarie pledges 2021, 2022, 2023</t>
  </si>
  <si>
    <t>continuativa</t>
  </si>
  <si>
    <t>Resettlement</t>
  </si>
  <si>
    <t>TOTALE OS</t>
  </si>
  <si>
    <t>Assistenza Tecnica</t>
  </si>
  <si>
    <t>Tot. / 1,06</t>
  </si>
  <si>
    <t>TOTALE PIANIFICATO</t>
  </si>
  <si>
    <t>TOTALE IMPEGNATO</t>
  </si>
  <si>
    <t>Classificazione interventi</t>
  </si>
  <si>
    <t>Budget impegnato</t>
  </si>
  <si>
    <t xml:space="preserve">% </t>
  </si>
  <si>
    <r>
      <t xml:space="preserve">Dotazione disponibile ARES (2021) 2665525 
</t>
    </r>
    <r>
      <rPr>
        <sz val="14"/>
        <color theme="1"/>
        <rFont val="Calibri"/>
        <family val="2"/>
        <scheme val="minor"/>
      </rPr>
      <t>(comprensiva di quota AT al 6%)</t>
    </r>
  </si>
  <si>
    <t>quota UE</t>
  </si>
  <si>
    <r>
      <t xml:space="preserve">Dotazione reinsediamento / ammissione umanitaria
</t>
    </r>
    <r>
      <rPr>
        <sz val="14"/>
        <color theme="1"/>
        <rFont val="Calibri"/>
        <family val="2"/>
        <scheme val="minor"/>
      </rPr>
      <t>(comprensiva di quota AT al 6%)</t>
    </r>
  </si>
  <si>
    <t>TOTALE</t>
  </si>
  <si>
    <t>SALDO</t>
  </si>
  <si>
    <t>Progetto Report statistico (conguaglio)</t>
  </si>
  <si>
    <t>Report statistico: fabbisogno</t>
  </si>
  <si>
    <t>saldo</t>
  </si>
  <si>
    <t>BUDGET DA ALLOCARESU OS</t>
  </si>
  <si>
    <t>Provincia</t>
  </si>
  <si>
    <t>Regione</t>
  </si>
  <si>
    <t xml:space="preserve">Aquila </t>
  </si>
  <si>
    <t xml:space="preserve">Chieti </t>
  </si>
  <si>
    <t xml:space="preserve">Pescara </t>
  </si>
  <si>
    <t xml:space="preserve">Teramo </t>
  </si>
  <si>
    <t xml:space="preserve">Matera </t>
  </si>
  <si>
    <t xml:space="preserve">Potenza </t>
  </si>
  <si>
    <t xml:space="preserve">Catanzaro </t>
  </si>
  <si>
    <t xml:space="preserve">Cosenza </t>
  </si>
  <si>
    <t xml:space="preserve">Crotone </t>
  </si>
  <si>
    <t xml:space="preserve">Reggio-Calabria </t>
  </si>
  <si>
    <t xml:space="preserve">Vibo-Valentia </t>
  </si>
  <si>
    <t xml:space="preserve">Avellino </t>
  </si>
  <si>
    <t xml:space="preserve">Benevento </t>
  </si>
  <si>
    <t xml:space="preserve">Caserta </t>
  </si>
  <si>
    <t xml:space="preserve">Napoli </t>
  </si>
  <si>
    <t xml:space="preserve">Salerno </t>
  </si>
  <si>
    <t xml:space="preserve">Bologna </t>
  </si>
  <si>
    <t>Emilia Romagna</t>
  </si>
  <si>
    <t xml:space="preserve">Ferrara </t>
  </si>
  <si>
    <t xml:space="preserve">Forli-Cesena </t>
  </si>
  <si>
    <t xml:space="preserve">Modena </t>
  </si>
  <si>
    <t xml:space="preserve">Parma </t>
  </si>
  <si>
    <t xml:space="preserve">Piacenza </t>
  </si>
  <si>
    <t xml:space="preserve">Ravenna </t>
  </si>
  <si>
    <t xml:space="preserve">Reggio-Emilia </t>
  </si>
  <si>
    <t xml:space="preserve">Rimini </t>
  </si>
  <si>
    <t xml:space="preserve">Gorizia </t>
  </si>
  <si>
    <t>Friuli Venezia Giulia</t>
  </si>
  <si>
    <t xml:space="preserve">Pordenone </t>
  </si>
  <si>
    <t xml:space="preserve">Trieste </t>
  </si>
  <si>
    <t xml:space="preserve">Udine </t>
  </si>
  <si>
    <t xml:space="preserve">Frosinone </t>
  </si>
  <si>
    <t xml:space="preserve">Latina </t>
  </si>
  <si>
    <t xml:space="preserve">Rieti </t>
  </si>
  <si>
    <t xml:space="preserve">Viterbo </t>
  </si>
  <si>
    <t xml:space="preserve">Genova </t>
  </si>
  <si>
    <t xml:space="preserve">Imperia </t>
  </si>
  <si>
    <t xml:space="preserve">La-Spezia </t>
  </si>
  <si>
    <t xml:space="preserve">Savona </t>
  </si>
  <si>
    <t xml:space="preserve">Bergamo </t>
  </si>
  <si>
    <t xml:space="preserve">Brescia </t>
  </si>
  <si>
    <t xml:space="preserve">Como </t>
  </si>
  <si>
    <t xml:space="preserve">Cremona </t>
  </si>
  <si>
    <t xml:space="preserve">Lecco </t>
  </si>
  <si>
    <t xml:space="preserve">Lodi </t>
  </si>
  <si>
    <t xml:space="preserve">Mantova </t>
  </si>
  <si>
    <t xml:space="preserve">Milano </t>
  </si>
  <si>
    <t xml:space="preserve">Pavia </t>
  </si>
  <si>
    <t xml:space="preserve">Sondrio </t>
  </si>
  <si>
    <t xml:space="preserve">Varese </t>
  </si>
  <si>
    <t xml:space="preserve">Monza e Brianza </t>
  </si>
  <si>
    <t xml:space="preserve">Ancona </t>
  </si>
  <si>
    <t xml:space="preserve">Ascoli-Piceno </t>
  </si>
  <si>
    <t xml:space="preserve">Macerata </t>
  </si>
  <si>
    <t xml:space="preserve">Pesaro-Urbino </t>
  </si>
  <si>
    <t xml:space="preserve">Fermo </t>
  </si>
  <si>
    <t xml:space="preserve">Campobasso </t>
  </si>
  <si>
    <t xml:space="preserve">Isernia </t>
  </si>
  <si>
    <t xml:space="preserve">Alessandria </t>
  </si>
  <si>
    <t xml:space="preserve">Asti </t>
  </si>
  <si>
    <t xml:space="preserve">Biella </t>
  </si>
  <si>
    <t xml:space="preserve">Cuneo </t>
  </si>
  <si>
    <t xml:space="preserve">Novara </t>
  </si>
  <si>
    <t xml:space="preserve">Torino </t>
  </si>
  <si>
    <t xml:space="preserve">Verbania </t>
  </si>
  <si>
    <t xml:space="preserve">Vercelli </t>
  </si>
  <si>
    <t xml:space="preserve">Bari </t>
  </si>
  <si>
    <t xml:space="preserve">Brindisi </t>
  </si>
  <si>
    <t xml:space="preserve">Foggia </t>
  </si>
  <si>
    <t xml:space="preserve">Lecce </t>
  </si>
  <si>
    <t xml:space="preserve">Taranto </t>
  </si>
  <si>
    <t xml:space="preserve">Barletta-Andria-Trani </t>
  </si>
  <si>
    <t xml:space="preserve">Cagliari </t>
  </si>
  <si>
    <t xml:space="preserve">Nuoro </t>
  </si>
  <si>
    <t xml:space="preserve">Oristano </t>
  </si>
  <si>
    <t xml:space="preserve">Sassari </t>
  </si>
  <si>
    <t xml:space="preserve">Carbonia-Iglesias </t>
  </si>
  <si>
    <t xml:space="preserve">Medio Campidano </t>
  </si>
  <si>
    <t xml:space="preserve">Ogliastra </t>
  </si>
  <si>
    <t xml:space="preserve">Olbia-Tempio </t>
  </si>
  <si>
    <t xml:space="preserve">Agrigento </t>
  </si>
  <si>
    <t xml:space="preserve">Caltanissetta </t>
  </si>
  <si>
    <t xml:space="preserve">Catania </t>
  </si>
  <si>
    <t xml:space="preserve">Enna </t>
  </si>
  <si>
    <t xml:space="preserve">Messina </t>
  </si>
  <si>
    <t xml:space="preserve">Palermo </t>
  </si>
  <si>
    <t xml:space="preserve">Ragusa </t>
  </si>
  <si>
    <t xml:space="preserve">Siracusa </t>
  </si>
  <si>
    <t xml:space="preserve">Trapani </t>
  </si>
  <si>
    <t xml:space="preserve">Arezzo </t>
  </si>
  <si>
    <t xml:space="preserve">Firenze </t>
  </si>
  <si>
    <t xml:space="preserve">Grosseto </t>
  </si>
  <si>
    <t xml:space="preserve">Livorno </t>
  </si>
  <si>
    <t xml:space="preserve">Lucca </t>
  </si>
  <si>
    <t xml:space="preserve">Massa-Carrara </t>
  </si>
  <si>
    <t xml:space="preserve">Pisa </t>
  </si>
  <si>
    <t xml:space="preserve">Pistoia </t>
  </si>
  <si>
    <t xml:space="preserve">Prato </t>
  </si>
  <si>
    <t xml:space="preserve">Siena </t>
  </si>
  <si>
    <t xml:space="preserve">Bolzano </t>
  </si>
  <si>
    <t>Trentino Alto Adige</t>
  </si>
  <si>
    <t xml:space="preserve">Trento </t>
  </si>
  <si>
    <t xml:space="preserve">Perugia </t>
  </si>
  <si>
    <t xml:space="preserve">Terni </t>
  </si>
  <si>
    <t xml:space="preserve">Aosta </t>
  </si>
  <si>
    <t xml:space="preserve">Belluno </t>
  </si>
  <si>
    <t xml:space="preserve">Padova </t>
  </si>
  <si>
    <t xml:space="preserve">Rovigo </t>
  </si>
  <si>
    <t xml:space="preserve">Treviso </t>
  </si>
  <si>
    <t xml:space="preserve">Venezia </t>
  </si>
  <si>
    <t xml:space="preserve">Verona </t>
  </si>
  <si>
    <t xml:space="preserve">Vicenza </t>
  </si>
  <si>
    <t>TIPOLOGIA DI INTERVENTO</t>
  </si>
  <si>
    <t>DATA FINE PROGETTO</t>
  </si>
  <si>
    <t>COSTO COMPLESSIVO</t>
  </si>
  <si>
    <t>TASSO DI COFINANZIAMENTO</t>
  </si>
  <si>
    <t>DATA AVVIO PROGETTO</t>
  </si>
  <si>
    <t>ID</t>
  </si>
  <si>
    <t>CODICE PROGETTO</t>
  </si>
  <si>
    <t>ORGANIZZAZIONE INTERNAZIONALE PER LE MIGRAZIONI - OIM</t>
  </si>
  <si>
    <t xml:space="preserve"> GARANTE NAZIONALE DEI DIRITTI DELLE PERSONE PRIVATE DELLA LIBERTÀ PERSONALE</t>
  </si>
  <si>
    <t>DIREZIONE CENTRALE PER LA PROGRAMMAZIONE E I SERVIZI GENERALI (PER RVA)</t>
  </si>
  <si>
    <t xml:space="preserve">“RI.VOLARE IN RE.TE” - RI.TORNO VOL.ONTARIO E ASSISTENZA ALLA RE.INTEGRAZIONE ATTRAVERSO LA RE.TE TE.RRITORIALE </t>
  </si>
  <si>
    <t>RIMPATRI FORZATI E TUTELA DEI DIRITTI</t>
  </si>
  <si>
    <t>INTERNAZIONALE</t>
  </si>
  <si>
    <t>1.440 CITTADINI DI PAESI TERZI RIMPATRIATI CHE HANNO PORTATO A TERMINE IL PIANO INDIVIDUALE DI REINTEGRAZIONE</t>
  </si>
  <si>
    <t>80 PARTECIPANTI (OPERATORI) CHE HANNO COMPLETATO CON ESITO POSITIVO LE ATTIVITÀ DI FORMAZIONE</t>
  </si>
  <si>
    <t>3UNITÀ DI PERSONALE AGGIUNTIVO ATTIVATE</t>
  </si>
  <si>
    <t xml:space="preserve">ASSISTERE I MIGRANTI I QUALI, NON VOLENDO O NON POTENDO PIÙ RESTARE NEL TERRITORIO DEL PAESE OSPITANTE, INTENDONO, SU BASE VOLONTARIA, FARE RIENTRO NEL PROPRIO PAESE DI ORIGINE. </t>
  </si>
  <si>
    <t>RAFFORZAMENTO E CONSOLIDAMENTO DEL SISTEMA NAZIONALE DI MONITORAGGIO DEI RIMPATRI FORZATI AL
FINE DI INNALZARE LA TUTELA DEI DIRITTI UMANI DELLE PERSONE SOTTOPOSTE A PROCEDURE DI RIMPATRIO FORZATO.</t>
  </si>
  <si>
    <t>RAFFORZARE LA CAPACITÀ AMMINISTRATIVA DEGLI UFFICI COINVOLTI NELLE PROCEDURE DEI FLUSSI DI INGRESSO, RICONOSCIMENTO DELLA PROTEZIONE INTERNAZIONALE, CONCESSIONE DELLA CITTADINANZA, GESTIONE DEI RIMPATRI VOLONTARI ASSISTITI, REINSEDIAMENTI E AMMISSIONI UMANITARIE</t>
  </si>
  <si>
    <t>Elenco delle operazioni FAMI (Febbraio 2025)
(Art. 49 del Regolamento 1060/2021)</t>
  </si>
  <si>
    <t>3. RIMPATRIO</t>
  </si>
  <si>
    <t>3. F) AZIONE DI SISTEMA NAZIONALE PER LA REALIZZAZIONE DI MISURE DI RVA&amp;R CON ATTIVITÀ INFORMATIVE/FORMATIVE E DI SENSIBILIZZAZIONE</t>
  </si>
  <si>
    <t>3. E) RAFFORZAMENTO DEL SISTEMA DI MONITORAGGIO DEI RF</t>
  </si>
  <si>
    <t>3. H) POTENZIAMENTO DELL’UFFICIO 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</si>
</sst>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\ _B_F_-;\-* #,##0\ _B_F_-;_-* &quot;-&quot;\ _B_F_-;_-@_-"/>
    <numFmt numFmtId="166" formatCode="_-* #,##0.00\ _B_F_-;\-* #,##0.00\ _B_F_-;_-* &quot;-&quot;??\ _B_F_-;_-@_-"/>
    <numFmt numFmtId="167" formatCode="_-* #,##0\ &quot;BF&quot;_-;\-* #,##0\ &quot;BF&quot;_-;_-* &quot;-&quot;\ &quot;BF&quot;_-;_-@_-"/>
    <numFmt numFmtId="168" formatCode="_-* #,##0.00\ &quot;BF&quot;_-;\-* #,##0.00\ &quot;BF&quot;_-;_-* &quot;-&quot;??\ &quot;BF&quot;_-;_-@_-"/>
    <numFmt numFmtId="169" formatCode="dd/mm/yy;@"/>
    <numFmt numFmtId="170" formatCode="#,##0.00\ &quot;€&quot;"/>
    <numFmt numFmtId="171" formatCode="0.0%"/>
    <numFmt numFmtId="172" formatCode="_-* #,##0.00\ [$€-410]_-;\-* #,##0.00\ [$€-410]_-;_-* &quot;-&quot;??\ [$€-410]_-;_-@_-"/>
    <numFmt numFmtId="173" formatCode="_-&quot;€ &quot;* #,##0.00_-;&quot;-€ &quot;* #,##0.00_-;_-&quot;€ &quot;* \-??_-;_-@_-"/>
  </numFmts>
  <fonts count="60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Times New Roman"/>
      <family val="1"/>
    </font>
    <font>
      <b/>
      <i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theme="1"/>
      <name val="Calibri"/>
      <family val="2"/>
      <charset val="1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b/>
      <sz val="11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00"/>
        <bgColor rgb="FF5B9BD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5B9B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1B468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5B9BD5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73" fontId="9" fillId="0" borderId="0" applyBorder="0" applyProtection="0"/>
    <xf numFmtId="173" fontId="9" fillId="0" borderId="0" applyBorder="0" applyProtection="0"/>
    <xf numFmtId="173" fontId="9" fillId="0" borderId="0" applyBorder="0" applyProtection="0"/>
    <xf numFmtId="0" fontId="9" fillId="0" borderId="0"/>
    <xf numFmtId="0" fontId="54" fillId="0" borderId="0"/>
    <xf numFmtId="0" fontId="55" fillId="0" borderId="0"/>
    <xf numFmtId="9" fontId="9" fillId="0" borderId="0" applyBorder="0" applyProtection="0"/>
  </cellStyleXfs>
  <cellXfs count="6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49" fontId="7" fillId="0" borderId="0" xfId="11" applyNumberFormat="1" applyFont="1" applyAlignment="1">
      <alignment vertical="center" wrapText="1"/>
    </xf>
    <xf numFmtId="49" fontId="11" fillId="10" borderId="1" xfId="2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4" fillId="0" borderId="1" xfId="1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1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10" borderId="1" xfId="2" applyNumberFormat="1" applyFont="1" applyFill="1" applyBorder="1" applyAlignment="1">
      <alignment horizontal="center" vertical="top" wrapText="1"/>
    </xf>
    <xf numFmtId="49" fontId="11" fillId="5" borderId="1" xfId="2" applyNumberFormat="1" applyFont="1" applyFill="1" applyBorder="1" applyAlignment="1">
      <alignment horizontal="center" vertical="center" wrapText="1"/>
    </xf>
    <xf numFmtId="49" fontId="11" fillId="13" borderId="1" xfId="2" applyNumberFormat="1" applyFont="1" applyFill="1" applyBorder="1" applyAlignment="1">
      <alignment horizontal="center" vertical="center" wrapText="1"/>
    </xf>
    <xf numFmtId="49" fontId="11" fillId="11" borderId="1" xfId="2" applyNumberFormat="1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9" fillId="0" borderId="0" xfId="17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0" fillId="20" borderId="29" xfId="0" applyFont="1" applyFill="1" applyBorder="1" applyAlignment="1">
      <alignment horizontal="center" vertical="center" wrapText="1"/>
    </xf>
    <xf numFmtId="0" fontId="31" fillId="20" borderId="30" xfId="0" applyFont="1" applyFill="1" applyBorder="1" applyAlignment="1">
      <alignment vertical="center" wrapText="1"/>
    </xf>
    <xf numFmtId="0" fontId="30" fillId="20" borderId="31" xfId="0" applyFont="1" applyFill="1" applyBorder="1" applyAlignment="1">
      <alignment horizontal="center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vertical="center" wrapText="1"/>
    </xf>
    <xf numFmtId="0" fontId="30" fillId="21" borderId="32" xfId="0" applyFont="1" applyFill="1" applyBorder="1" applyAlignment="1">
      <alignment horizontal="center" vertical="center" wrapText="1"/>
    </xf>
    <xf numFmtId="0" fontId="32" fillId="21" borderId="32" xfId="0" applyFont="1" applyFill="1" applyBorder="1" applyAlignment="1">
      <alignment horizontal="center" vertical="center" wrapText="1"/>
    </xf>
    <xf numFmtId="0" fontId="30" fillId="20" borderId="30" xfId="0" applyFont="1" applyFill="1" applyBorder="1" applyAlignment="1">
      <alignment horizontal="center" vertical="center" wrapText="1"/>
    </xf>
    <xf numFmtId="9" fontId="30" fillId="15" borderId="29" xfId="17" applyFont="1" applyFill="1" applyBorder="1" applyAlignment="1">
      <alignment horizontal="center" vertical="center" wrapText="1"/>
    </xf>
    <xf numFmtId="9" fontId="20" fillId="15" borderId="32" xfId="17" applyFont="1" applyFill="1" applyBorder="1" applyAlignment="1">
      <alignment horizontal="center" vertical="center" wrapText="1"/>
    </xf>
    <xf numFmtId="9" fontId="30" fillId="15" borderId="32" xfId="17" applyFont="1" applyFill="1" applyBorder="1" applyAlignment="1">
      <alignment horizontal="center" vertical="center"/>
    </xf>
    <xf numFmtId="9" fontId="33" fillId="15" borderId="30" xfId="17" applyFont="1" applyFill="1" applyBorder="1" applyAlignment="1">
      <alignment horizontal="center" vertical="center" wrapText="1"/>
    </xf>
    <xf numFmtId="14" fontId="34" fillId="15" borderId="33" xfId="17" applyNumberFormat="1" applyFont="1" applyFill="1" applyBorder="1" applyAlignment="1">
      <alignment horizontal="center" vertical="center" wrapText="1"/>
    </xf>
    <xf numFmtId="44" fontId="34" fillId="15" borderId="31" xfId="15" applyFont="1" applyFill="1" applyBorder="1" applyAlignment="1">
      <alignment horizontal="center" vertical="center"/>
    </xf>
    <xf numFmtId="44" fontId="34" fillId="15" borderId="33" xfId="15" applyFont="1" applyFill="1" applyBorder="1" applyAlignment="1">
      <alignment horizontal="center" vertical="center"/>
    </xf>
    <xf numFmtId="171" fontId="35" fillId="15" borderId="34" xfId="17" applyNumberFormat="1" applyFont="1" applyFill="1" applyBorder="1" applyAlignment="1">
      <alignment horizontal="center" vertical="center"/>
    </xf>
    <xf numFmtId="171" fontId="34" fillId="0" borderId="0" xfId="17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20" borderId="15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 indent="1"/>
    </xf>
    <xf numFmtId="0" fontId="33" fillId="0" borderId="24" xfId="0" applyFont="1" applyBorder="1" applyAlignment="1">
      <alignment horizontal="center" vertical="center" wrapText="1"/>
    </xf>
    <xf numFmtId="44" fontId="33" fillId="0" borderId="24" xfId="15" applyFont="1" applyBorder="1" applyAlignment="1">
      <alignment horizontal="center" vertical="center"/>
    </xf>
    <xf numFmtId="171" fontId="33" fillId="0" borderId="24" xfId="17" applyNumberFormat="1" applyFont="1" applyBorder="1" applyAlignment="1">
      <alignment horizontal="center" vertical="center"/>
    </xf>
    <xf numFmtId="171" fontId="30" fillId="0" borderId="24" xfId="17" applyNumberFormat="1" applyFont="1" applyBorder="1" applyAlignment="1">
      <alignment horizontal="center" vertical="center"/>
    </xf>
    <xf numFmtId="44" fontId="33" fillId="0" borderId="24" xfId="15" applyFont="1" applyBorder="1" applyAlignment="1">
      <alignment horizontal="center" vertical="center" wrapText="1"/>
    </xf>
    <xf numFmtId="0" fontId="33" fillId="0" borderId="25" xfId="0" quotePrefix="1" applyFont="1" applyBorder="1" applyAlignment="1">
      <alignment vertical="center" wrapText="1"/>
    </xf>
    <xf numFmtId="9" fontId="33" fillId="0" borderId="26" xfId="17" applyFont="1" applyBorder="1" applyAlignment="1">
      <alignment horizontal="center" vertical="center" wrapText="1"/>
    </xf>
    <xf numFmtId="9" fontId="33" fillId="0" borderId="27" xfId="17" applyFont="1" applyBorder="1" applyAlignment="1">
      <alignment horizontal="center" vertical="center" wrapText="1"/>
    </xf>
    <xf numFmtId="9" fontId="33" fillId="0" borderId="27" xfId="17" applyFont="1" applyBorder="1" applyAlignment="1">
      <alignment horizontal="center" vertical="center"/>
    </xf>
    <xf numFmtId="169" fontId="37" fillId="0" borderId="27" xfId="17" applyNumberFormat="1" applyFont="1" applyFill="1" applyBorder="1" applyAlignment="1">
      <alignment horizontal="center" vertical="center"/>
    </xf>
    <xf numFmtId="44" fontId="37" fillId="0" borderId="27" xfId="15" applyFont="1" applyFill="1" applyBorder="1" applyAlignment="1">
      <alignment vertical="center"/>
    </xf>
    <xf numFmtId="171" fontId="30" fillId="0" borderId="0" xfId="17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44" fontId="26" fillId="0" borderId="1" xfId="0" applyNumberFormat="1" applyFont="1" applyBorder="1" applyAlignment="1">
      <alignment vertical="center"/>
    </xf>
    <xf numFmtId="0" fontId="36" fillId="0" borderId="28" xfId="0" quotePrefix="1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3" fillId="22" borderId="5" xfId="0" applyFont="1" applyFill="1" applyBorder="1" applyAlignment="1">
      <alignment horizontal="left" vertical="center" wrapText="1" indent="1"/>
    </xf>
    <xf numFmtId="0" fontId="33" fillId="0" borderId="1" xfId="0" applyFont="1" applyBorder="1" applyAlignment="1">
      <alignment horizontal="center" vertical="center" wrapText="1"/>
    </xf>
    <xf numFmtId="44" fontId="33" fillId="0" borderId="1" xfId="15" applyFont="1" applyBorder="1" applyAlignment="1">
      <alignment horizontal="center" vertical="center"/>
    </xf>
    <xf numFmtId="171" fontId="33" fillId="0" borderId="1" xfId="17" applyNumberFormat="1" applyFont="1" applyBorder="1" applyAlignment="1">
      <alignment horizontal="center" vertical="center"/>
    </xf>
    <xf numFmtId="172" fontId="33" fillId="0" borderId="1" xfId="17" applyNumberFormat="1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 wrapText="1"/>
    </xf>
    <xf numFmtId="0" fontId="33" fillId="22" borderId="6" xfId="0" applyFont="1" applyFill="1" applyBorder="1" applyAlignment="1">
      <alignment vertical="center" wrapText="1"/>
    </xf>
    <xf numFmtId="9" fontId="33" fillId="0" borderId="40" xfId="17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left" vertical="center" wrapText="1"/>
    </xf>
    <xf numFmtId="9" fontId="33" fillId="0" borderId="13" xfId="17" applyFont="1" applyBorder="1" applyAlignment="1">
      <alignment horizontal="center" vertical="center"/>
    </xf>
    <xf numFmtId="169" fontId="37" fillId="0" borderId="13" xfId="17" applyNumberFormat="1" applyFont="1" applyFill="1" applyBorder="1" applyAlignment="1">
      <alignment horizontal="center" vertical="center"/>
    </xf>
    <xf numFmtId="44" fontId="37" fillId="0" borderId="13" xfId="15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36" fillId="22" borderId="43" xfId="0" applyFont="1" applyFill="1" applyBorder="1" applyAlignment="1">
      <alignment horizontal="left" vertical="center" wrapText="1"/>
    </xf>
    <xf numFmtId="44" fontId="33" fillId="0" borderId="1" xfId="15" applyFont="1" applyFill="1" applyBorder="1" applyAlignment="1">
      <alignment horizontal="center" vertical="center"/>
    </xf>
    <xf numFmtId="0" fontId="33" fillId="0" borderId="6" xfId="0" quotePrefix="1" applyFont="1" applyBorder="1" applyAlignment="1">
      <alignment vertical="center" wrapText="1"/>
    </xf>
    <xf numFmtId="2" fontId="33" fillId="0" borderId="40" xfId="17" applyNumberFormat="1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left" vertical="center"/>
    </xf>
    <xf numFmtId="2" fontId="33" fillId="0" borderId="13" xfId="17" applyNumberFormat="1" applyFont="1" applyBorder="1" applyAlignment="1">
      <alignment horizontal="center" vertical="center"/>
    </xf>
    <xf numFmtId="0" fontId="36" fillId="0" borderId="43" xfId="0" quotePrefix="1" applyFont="1" applyBorder="1" applyAlignment="1">
      <alignment horizontal="left" vertical="center" wrapText="1"/>
    </xf>
    <xf numFmtId="9" fontId="33" fillId="0" borderId="16" xfId="17" applyFont="1" applyFill="1" applyBorder="1" applyAlignment="1">
      <alignment horizontal="center" vertical="center" wrapText="1"/>
    </xf>
    <xf numFmtId="9" fontId="33" fillId="0" borderId="16" xfId="17" applyFont="1" applyFill="1" applyBorder="1" applyAlignment="1">
      <alignment horizontal="left" vertical="center"/>
    </xf>
    <xf numFmtId="2" fontId="33" fillId="0" borderId="16" xfId="17" applyNumberFormat="1" applyFont="1" applyBorder="1" applyAlignment="1">
      <alignment horizontal="center" vertical="center"/>
    </xf>
    <xf numFmtId="169" fontId="39" fillId="10" borderId="16" xfId="0" applyNumberFormat="1" applyFont="1" applyFill="1" applyBorder="1" applyAlignment="1">
      <alignment horizontal="center" vertical="center"/>
    </xf>
    <xf numFmtId="169" fontId="39" fillId="10" borderId="44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33" fillId="0" borderId="40" xfId="0" applyFont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169" fontId="39" fillId="10" borderId="20" xfId="0" applyNumberFormat="1" applyFont="1" applyFill="1" applyBorder="1" applyAlignment="1">
      <alignment horizontal="center" vertical="center"/>
    </xf>
    <xf numFmtId="44" fontId="39" fillId="16" borderId="45" xfId="15" applyFont="1" applyFill="1" applyBorder="1" applyAlignment="1">
      <alignment vertical="center"/>
    </xf>
    <xf numFmtId="0" fontId="42" fillId="0" borderId="43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center" vertical="center" wrapText="1"/>
    </xf>
    <xf numFmtId="9" fontId="33" fillId="0" borderId="16" xfId="17" applyFont="1" applyFill="1" applyBorder="1" applyAlignment="1">
      <alignment horizontal="left" vertical="center" wrapText="1"/>
    </xf>
    <xf numFmtId="9" fontId="33" fillId="17" borderId="16" xfId="17" applyFont="1" applyFill="1" applyBorder="1" applyAlignment="1">
      <alignment horizontal="center" vertical="center" wrapText="1"/>
    </xf>
    <xf numFmtId="169" fontId="37" fillId="0" borderId="16" xfId="0" applyNumberFormat="1" applyFont="1" applyBorder="1" applyAlignment="1">
      <alignment horizontal="center" vertical="center"/>
    </xf>
    <xf numFmtId="44" fontId="37" fillId="0" borderId="16" xfId="15" applyFont="1" applyFill="1" applyBorder="1" applyAlignment="1">
      <alignment vertical="center"/>
    </xf>
    <xf numFmtId="0" fontId="33" fillId="0" borderId="47" xfId="0" applyFont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left" vertical="center" wrapText="1"/>
    </xf>
    <xf numFmtId="9" fontId="33" fillId="15" borderId="20" xfId="17" applyFont="1" applyFill="1" applyBorder="1" applyAlignment="1">
      <alignment horizontal="center" vertical="center" wrapText="1"/>
    </xf>
    <xf numFmtId="44" fontId="37" fillId="0" borderId="20" xfId="15" applyFont="1" applyFill="1" applyBorder="1" applyAlignment="1">
      <alignment vertical="center"/>
    </xf>
    <xf numFmtId="0" fontId="33" fillId="0" borderId="5" xfId="0" applyFont="1" applyBorder="1" applyAlignment="1">
      <alignment horizontal="left" vertical="center" wrapText="1" indent="1"/>
    </xf>
    <xf numFmtId="171" fontId="30" fillId="0" borderId="1" xfId="17" applyNumberFormat="1" applyFont="1" applyBorder="1" applyAlignment="1">
      <alignment horizontal="center" vertical="center"/>
    </xf>
    <xf numFmtId="44" fontId="33" fillId="0" borderId="1" xfId="15" applyFont="1" applyFill="1" applyBorder="1" applyAlignment="1">
      <alignment horizontal="center" vertical="center" wrapText="1"/>
    </xf>
    <xf numFmtId="0" fontId="33" fillId="0" borderId="6" xfId="0" quotePrefix="1" applyFont="1" applyBorder="1" applyAlignment="1">
      <alignment horizontal="left" vertical="center" wrapText="1"/>
    </xf>
    <xf numFmtId="9" fontId="33" fillId="17" borderId="13" xfId="17" applyFont="1" applyFill="1" applyBorder="1" applyAlignment="1">
      <alignment horizontal="center" vertical="center" wrapText="1"/>
    </xf>
    <xf numFmtId="169" fontId="37" fillId="0" borderId="13" xfId="0" applyNumberFormat="1" applyFont="1" applyBorder="1" applyAlignment="1">
      <alignment horizontal="center" vertical="center"/>
    </xf>
    <xf numFmtId="0" fontId="37" fillId="22" borderId="6" xfId="0" quotePrefix="1" applyFont="1" applyFill="1" applyBorder="1" applyAlignment="1">
      <alignment vertical="center" wrapText="1"/>
    </xf>
    <xf numFmtId="9" fontId="33" fillId="0" borderId="40" xfId="17" applyFont="1" applyBorder="1" applyAlignment="1">
      <alignment horizontal="center" vertical="center" wrapText="1"/>
    </xf>
    <xf numFmtId="9" fontId="37" fillId="15" borderId="13" xfId="17" applyFont="1" applyFill="1" applyBorder="1" applyAlignment="1">
      <alignment horizontal="center" vertical="center"/>
    </xf>
    <xf numFmtId="0" fontId="35" fillId="22" borderId="43" xfId="0" quotePrefix="1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9" fontId="37" fillId="0" borderId="16" xfId="17" applyFont="1" applyFill="1" applyBorder="1" applyAlignment="1">
      <alignment horizontal="left" vertical="center" wrapText="1"/>
    </xf>
    <xf numFmtId="9" fontId="37" fillId="17" borderId="16" xfId="17" applyFont="1" applyFill="1" applyBorder="1" applyAlignment="1">
      <alignment horizontal="center" vertical="center" wrapText="1"/>
    </xf>
    <xf numFmtId="169" fontId="37" fillId="0" borderId="16" xfId="17" applyNumberFormat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9" fontId="37" fillId="0" borderId="20" xfId="17" applyFont="1" applyFill="1" applyBorder="1" applyAlignment="1">
      <alignment horizontal="left" vertical="center" wrapText="1"/>
    </xf>
    <xf numFmtId="9" fontId="37" fillId="16" borderId="20" xfId="17" applyFont="1" applyFill="1" applyBorder="1" applyAlignment="1">
      <alignment horizontal="center" vertical="center" wrapText="1"/>
    </xf>
    <xf numFmtId="169" fontId="39" fillId="0" borderId="20" xfId="17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9" fontId="33" fillId="15" borderId="13" xfId="17" applyFont="1" applyFill="1" applyBorder="1" applyAlignment="1">
      <alignment horizontal="center" vertical="center"/>
    </xf>
    <xf numFmtId="169" fontId="39" fillId="0" borderId="13" xfId="0" applyNumberFormat="1" applyFont="1" applyBorder="1" applyAlignment="1">
      <alignment horizontal="center" vertical="center"/>
    </xf>
    <xf numFmtId="44" fontId="37" fillId="0" borderId="13" xfId="15" applyFont="1" applyFill="1" applyBorder="1" applyAlignment="1">
      <alignment horizontal="center" vertical="center"/>
    </xf>
    <xf numFmtId="9" fontId="33" fillId="0" borderId="16" xfId="17" applyFont="1" applyBorder="1" applyAlignment="1">
      <alignment horizontal="center" vertical="center"/>
    </xf>
    <xf numFmtId="44" fontId="37" fillId="0" borderId="16" xfId="15" applyFont="1" applyFill="1" applyBorder="1" applyAlignment="1">
      <alignment horizontal="center" vertical="center"/>
    </xf>
    <xf numFmtId="44" fontId="33" fillId="16" borderId="1" xfId="15" applyFont="1" applyFill="1" applyBorder="1" applyAlignment="1">
      <alignment horizontal="center" vertical="center" wrapText="1"/>
    </xf>
    <xf numFmtId="2" fontId="33" fillId="0" borderId="20" xfId="17" applyNumberFormat="1" applyFont="1" applyFill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left" vertical="center"/>
    </xf>
    <xf numFmtId="9" fontId="33" fillId="15" borderId="20" xfId="17" applyFont="1" applyFill="1" applyBorder="1" applyAlignment="1">
      <alignment horizontal="center" vertical="center"/>
    </xf>
    <xf numFmtId="169" fontId="37" fillId="0" borderId="20" xfId="17" applyNumberFormat="1" applyFont="1" applyFill="1" applyBorder="1" applyAlignment="1">
      <alignment horizontal="center" vertical="center"/>
    </xf>
    <xf numFmtId="44" fontId="37" fillId="0" borderId="20" xfId="15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 wrapText="1" indent="1"/>
    </xf>
    <xf numFmtId="0" fontId="33" fillId="0" borderId="7" xfId="0" applyFont="1" applyBorder="1" applyAlignment="1">
      <alignment horizontal="center" vertical="center" wrapText="1"/>
    </xf>
    <xf numFmtId="44" fontId="33" fillId="0" borderId="7" xfId="15" applyFont="1" applyBorder="1" applyAlignment="1">
      <alignment horizontal="center" vertical="center"/>
    </xf>
    <xf numFmtId="171" fontId="33" fillId="0" borderId="7" xfId="17" applyNumberFormat="1" applyFont="1" applyBorder="1" applyAlignment="1">
      <alignment horizontal="center" vertical="center"/>
    </xf>
    <xf numFmtId="172" fontId="33" fillId="0" borderId="7" xfId="17" applyNumberFormat="1" applyFont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/>
    </xf>
    <xf numFmtId="169" fontId="37" fillId="0" borderId="33" xfId="0" applyNumberFormat="1" applyFont="1" applyBorder="1" applyAlignment="1">
      <alignment horizontal="center" vertical="center"/>
    </xf>
    <xf numFmtId="44" fontId="37" fillId="0" borderId="33" xfId="15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36" fillId="0" borderId="56" xfId="0" quotePrefix="1" applyFont="1" applyBorder="1" applyAlignment="1">
      <alignment horizontal="left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44" fontId="37" fillId="0" borderId="59" xfId="17" applyNumberFormat="1" applyFont="1" applyFill="1" applyBorder="1" applyAlignment="1">
      <alignment horizontal="left" vertical="center" wrapText="1"/>
    </xf>
    <xf numFmtId="9" fontId="37" fillId="17" borderId="59" xfId="17" applyFont="1" applyFill="1" applyBorder="1" applyAlignment="1">
      <alignment horizontal="center" vertical="center" wrapText="1"/>
    </xf>
    <xf numFmtId="169" fontId="37" fillId="0" borderId="59" xfId="17" applyNumberFormat="1" applyFont="1" applyFill="1" applyBorder="1" applyAlignment="1">
      <alignment horizontal="center" vertical="center"/>
    </xf>
    <xf numFmtId="44" fontId="37" fillId="0" borderId="59" xfId="15" applyFont="1" applyFill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44" fontId="33" fillId="0" borderId="62" xfId="17" applyNumberFormat="1" applyFont="1" applyFill="1" applyBorder="1" applyAlignment="1">
      <alignment horizontal="left" vertical="center" wrapText="1"/>
    </xf>
    <xf numFmtId="9" fontId="33" fillId="17" borderId="62" xfId="17" applyFont="1" applyFill="1" applyBorder="1" applyAlignment="1">
      <alignment horizontal="center" vertical="center" wrapText="1"/>
    </xf>
    <xf numFmtId="169" fontId="37" fillId="0" borderId="62" xfId="17" applyNumberFormat="1" applyFont="1" applyFill="1" applyBorder="1" applyAlignment="1">
      <alignment horizontal="center" vertical="center"/>
    </xf>
    <xf numFmtId="44" fontId="37" fillId="0" borderId="62" xfId="15" applyFont="1" applyFill="1" applyBorder="1" applyAlignment="1">
      <alignment horizontal="center" vertical="center" wrapText="1"/>
    </xf>
    <xf numFmtId="169" fontId="37" fillId="0" borderId="62" xfId="0" applyNumberFormat="1" applyFont="1" applyBorder="1" applyAlignment="1">
      <alignment horizontal="center" vertical="center"/>
    </xf>
    <xf numFmtId="0" fontId="33" fillId="0" borderId="62" xfId="0" applyFont="1" applyBorder="1" applyAlignment="1">
      <alignment horizontal="left" vertical="center" wrapText="1"/>
    </xf>
    <xf numFmtId="44" fontId="37" fillId="0" borderId="62" xfId="15" applyFont="1" applyFill="1" applyBorder="1" applyAlignment="1">
      <alignment horizontal="center" vertical="center"/>
    </xf>
    <xf numFmtId="9" fontId="33" fillId="15" borderId="62" xfId="17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/>
    </xf>
    <xf numFmtId="0" fontId="33" fillId="0" borderId="63" xfId="0" applyFont="1" applyBorder="1" applyAlignment="1">
      <alignment vertical="center"/>
    </xf>
    <xf numFmtId="44" fontId="33" fillId="0" borderId="64" xfId="17" applyNumberFormat="1" applyFont="1" applyBorder="1" applyAlignment="1">
      <alignment horizontal="center" vertical="center" wrapText="1"/>
    </xf>
    <xf numFmtId="44" fontId="33" fillId="0" borderId="65" xfId="17" applyNumberFormat="1" applyFont="1" applyBorder="1" applyAlignment="1">
      <alignment horizontal="center" vertical="center" wrapText="1"/>
    </xf>
    <xf numFmtId="44" fontId="33" fillId="0" borderId="66" xfId="17" applyNumberFormat="1" applyFont="1" applyFill="1" applyBorder="1" applyAlignment="1">
      <alignment horizontal="left" vertical="center" wrapText="1"/>
    </xf>
    <xf numFmtId="9" fontId="33" fillId="17" borderId="66" xfId="17" applyFont="1" applyFill="1" applyBorder="1" applyAlignment="1">
      <alignment horizontal="center" vertical="center" wrapText="1"/>
    </xf>
    <xf numFmtId="169" fontId="37" fillId="0" borderId="66" xfId="17" applyNumberFormat="1" applyFont="1" applyFill="1" applyBorder="1" applyAlignment="1">
      <alignment horizontal="center" vertical="center"/>
    </xf>
    <xf numFmtId="44" fontId="37" fillId="0" borderId="66" xfId="15" applyFont="1" applyFill="1" applyBorder="1" applyAlignment="1">
      <alignment horizontal="center" vertical="center" wrapText="1"/>
    </xf>
    <xf numFmtId="44" fontId="33" fillId="0" borderId="61" xfId="17" applyNumberFormat="1" applyFont="1" applyBorder="1" applyAlignment="1">
      <alignment horizontal="center" vertical="center" wrapText="1"/>
    </xf>
    <xf numFmtId="44" fontId="33" fillId="0" borderId="67" xfId="17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2" fontId="33" fillId="0" borderId="67" xfId="17" applyNumberFormat="1" applyFont="1" applyFill="1" applyBorder="1" applyAlignment="1">
      <alignment horizontal="center" vertical="center" wrapText="1"/>
    </xf>
    <xf numFmtId="9" fontId="33" fillId="0" borderId="62" xfId="17" applyFont="1" applyFill="1" applyBorder="1" applyAlignment="1">
      <alignment horizontal="left" vertical="center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9" fontId="33" fillId="17" borderId="63" xfId="17" applyFont="1" applyFill="1" applyBorder="1" applyAlignment="1">
      <alignment horizontal="center" vertical="center" wrapText="1"/>
    </xf>
    <xf numFmtId="169" fontId="37" fillId="0" borderId="63" xfId="17" applyNumberFormat="1" applyFont="1" applyFill="1" applyBorder="1" applyAlignment="1">
      <alignment horizontal="center" vertical="center"/>
    </xf>
    <xf numFmtId="44" fontId="37" fillId="0" borderId="63" xfId="15" applyFont="1" applyFill="1" applyBorder="1" applyAlignment="1">
      <alignment vertical="center"/>
    </xf>
    <xf numFmtId="0" fontId="33" fillId="0" borderId="66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left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left" vertical="center" wrapText="1"/>
    </xf>
    <xf numFmtId="0" fontId="33" fillId="17" borderId="63" xfId="0" applyFont="1" applyFill="1" applyBorder="1" applyAlignment="1">
      <alignment horizontal="center" vertical="center"/>
    </xf>
    <xf numFmtId="169" fontId="37" fillId="0" borderId="63" xfId="0" applyNumberFormat="1" applyFont="1" applyBorder="1" applyAlignment="1">
      <alignment horizontal="center" vertical="center"/>
    </xf>
    <xf numFmtId="44" fontId="37" fillId="0" borderId="63" xfId="15" applyFont="1" applyFill="1" applyBorder="1" applyAlignment="1">
      <alignment horizontal="center" vertical="center" wrapText="1"/>
    </xf>
    <xf numFmtId="44" fontId="37" fillId="0" borderId="4" xfId="15" applyFont="1" applyFill="1" applyBorder="1" applyAlignment="1">
      <alignment horizontal="center" vertical="center"/>
    </xf>
    <xf numFmtId="44" fontId="33" fillId="0" borderId="4" xfId="15" applyFont="1" applyFill="1" applyBorder="1" applyAlignment="1">
      <alignment horizontal="center" vertical="center"/>
    </xf>
    <xf numFmtId="171" fontId="33" fillId="0" borderId="1" xfId="0" applyNumberFormat="1" applyFont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0" fontId="33" fillId="17" borderId="66" xfId="0" applyFont="1" applyFill="1" applyBorder="1" applyAlignment="1">
      <alignment horizontal="center" vertical="center"/>
    </xf>
    <xf numFmtId="169" fontId="37" fillId="0" borderId="66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44" fontId="37" fillId="0" borderId="1" xfId="15" applyFont="1" applyFill="1" applyBorder="1" applyAlignment="1">
      <alignment horizontal="center" vertical="center"/>
    </xf>
    <xf numFmtId="44" fontId="37" fillId="0" borderId="63" xfId="15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9" fontId="33" fillId="15" borderId="66" xfId="17" applyFont="1" applyFill="1" applyBorder="1" applyAlignment="1">
      <alignment horizontal="center" vertical="center" wrapText="1"/>
    </xf>
    <xf numFmtId="169" fontId="39" fillId="10" borderId="66" xfId="0" applyNumberFormat="1" applyFont="1" applyFill="1" applyBorder="1" applyAlignment="1">
      <alignment horizontal="center" vertical="center"/>
    </xf>
    <xf numFmtId="44" fontId="37" fillId="0" borderId="66" xfId="15" applyFont="1" applyFill="1" applyBorder="1" applyAlignment="1">
      <alignment horizontal="center" vertical="center"/>
    </xf>
    <xf numFmtId="0" fontId="33" fillId="0" borderId="67" xfId="0" applyFont="1" applyBorder="1" applyAlignment="1">
      <alignment horizontal="center" vertical="center" wrapText="1"/>
    </xf>
    <xf numFmtId="9" fontId="33" fillId="0" borderId="62" xfId="17" applyFont="1" applyFill="1" applyBorder="1" applyAlignment="1">
      <alignment horizontal="left" vertical="center" wrapText="1"/>
    </xf>
    <xf numFmtId="169" fontId="39" fillId="10" borderId="62" xfId="0" applyNumberFormat="1" applyFont="1" applyFill="1" applyBorder="1" applyAlignment="1">
      <alignment horizontal="center" vertical="center"/>
    </xf>
    <xf numFmtId="0" fontId="33" fillId="0" borderId="68" xfId="0" applyFont="1" applyBorder="1" applyAlignment="1">
      <alignment vertical="center"/>
    </xf>
    <xf numFmtId="9" fontId="33" fillId="15" borderId="63" xfId="17" applyFont="1" applyFill="1" applyBorder="1" applyAlignment="1">
      <alignment horizontal="center" vertical="center"/>
    </xf>
    <xf numFmtId="0" fontId="36" fillId="16" borderId="6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left" vertical="center" wrapText="1" indent="1"/>
    </xf>
    <xf numFmtId="0" fontId="33" fillId="0" borderId="6" xfId="0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/>
    </xf>
    <xf numFmtId="0" fontId="36" fillId="0" borderId="43" xfId="0" applyFont="1" applyBorder="1" applyAlignment="1">
      <alignment vertical="center" wrapText="1"/>
    </xf>
    <xf numFmtId="0" fontId="36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top" wrapText="1"/>
    </xf>
    <xf numFmtId="0" fontId="47" fillId="0" borderId="13" xfId="0" applyFont="1" applyBorder="1" applyAlignment="1">
      <alignment horizontal="center" vertical="center" wrapText="1"/>
    </xf>
    <xf numFmtId="0" fontId="36" fillId="0" borderId="43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169" fontId="39" fillId="0" borderId="66" xfId="0" applyNumberFormat="1" applyFont="1" applyBorder="1" applyAlignment="1">
      <alignment horizontal="center" vertical="center"/>
    </xf>
    <xf numFmtId="44" fontId="37" fillId="0" borderId="66" xfId="15" applyFont="1" applyFill="1" applyBorder="1" applyAlignment="1">
      <alignment vertical="center"/>
    </xf>
    <xf numFmtId="0" fontId="36" fillId="0" borderId="4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 wrapText="1"/>
    </xf>
    <xf numFmtId="44" fontId="33" fillId="0" borderId="63" xfId="17" applyNumberFormat="1" applyFont="1" applyFill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0" fillId="16" borderId="6" xfId="0" applyFont="1" applyFill="1" applyBorder="1" applyAlignment="1">
      <alignment horizontal="left" vertical="center" wrapText="1"/>
    </xf>
    <xf numFmtId="0" fontId="33" fillId="15" borderId="13" xfId="0" applyFont="1" applyFill="1" applyBorder="1" applyAlignment="1">
      <alignment horizontal="center" vertical="center"/>
    </xf>
    <xf numFmtId="169" fontId="39" fillId="10" borderId="13" xfId="17" applyNumberFormat="1" applyFont="1" applyFill="1" applyBorder="1" applyAlignment="1">
      <alignment horizontal="center" vertical="center"/>
    </xf>
    <xf numFmtId="44" fontId="39" fillId="0" borderId="13" xfId="15" applyFont="1" applyFill="1" applyBorder="1" applyAlignment="1">
      <alignment vertical="center"/>
    </xf>
    <xf numFmtId="0" fontId="31" fillId="16" borderId="43" xfId="0" applyFont="1" applyFill="1" applyBorder="1" applyAlignment="1">
      <alignment horizontal="left" vertical="center" wrapText="1"/>
    </xf>
    <xf numFmtId="0" fontId="0" fillId="16" borderId="0" xfId="0" applyFill="1" applyAlignment="1">
      <alignment vertical="center"/>
    </xf>
    <xf numFmtId="9" fontId="33" fillId="0" borderId="66" xfId="17" applyFont="1" applyFill="1" applyBorder="1" applyAlignment="1">
      <alignment horizontal="left" vertical="center" wrapText="1"/>
    </xf>
    <xf numFmtId="0" fontId="33" fillId="15" borderId="66" xfId="0" applyFont="1" applyFill="1" applyBorder="1" applyAlignment="1">
      <alignment horizontal="center" vertical="center"/>
    </xf>
    <xf numFmtId="169" fontId="39" fillId="10" borderId="66" xfId="17" applyNumberFormat="1" applyFont="1" applyFill="1" applyBorder="1" applyAlignment="1">
      <alignment horizontal="center" vertical="center"/>
    </xf>
    <xf numFmtId="44" fontId="39" fillId="0" borderId="66" xfId="15" applyFont="1" applyFill="1" applyBorder="1" applyAlignment="1">
      <alignment vertical="center"/>
    </xf>
    <xf numFmtId="0" fontId="33" fillId="0" borderId="68" xfId="0" applyFont="1" applyBorder="1" applyAlignment="1">
      <alignment horizontal="center" vertical="center" wrapText="1"/>
    </xf>
    <xf numFmtId="0" fontId="33" fillId="15" borderId="63" xfId="0" applyFont="1" applyFill="1" applyBorder="1" applyAlignment="1">
      <alignment horizontal="center" vertical="center"/>
    </xf>
    <xf numFmtId="169" fontId="37" fillId="0" borderId="63" xfId="17" applyNumberFormat="1" applyFont="1" applyBorder="1" applyAlignment="1">
      <alignment horizontal="center" vertical="center"/>
    </xf>
    <xf numFmtId="44" fontId="39" fillId="0" borderId="63" xfId="15" applyFont="1" applyFill="1" applyBorder="1" applyAlignment="1">
      <alignment vertical="center"/>
    </xf>
    <xf numFmtId="0" fontId="33" fillId="0" borderId="66" xfId="0" applyFont="1" applyBorder="1" applyAlignment="1">
      <alignment horizontal="left" vertical="center"/>
    </xf>
    <xf numFmtId="9" fontId="33" fillId="0" borderId="72" xfId="17" applyFont="1" applyBorder="1" applyAlignment="1">
      <alignment horizontal="center" vertical="center" wrapText="1"/>
    </xf>
    <xf numFmtId="9" fontId="33" fillId="0" borderId="63" xfId="17" applyFont="1" applyFill="1" applyBorder="1" applyAlignment="1">
      <alignment horizontal="left" vertical="center"/>
    </xf>
    <xf numFmtId="169" fontId="39" fillId="10" borderId="63" xfId="17" applyNumberFormat="1" applyFont="1" applyFill="1" applyBorder="1" applyAlignment="1">
      <alignment horizontal="center" vertical="center"/>
    </xf>
    <xf numFmtId="0" fontId="33" fillId="0" borderId="73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left" vertical="center"/>
    </xf>
    <xf numFmtId="0" fontId="33" fillId="15" borderId="62" xfId="0" applyFont="1" applyFill="1" applyBorder="1" applyAlignment="1">
      <alignment horizontal="center" vertical="center"/>
    </xf>
    <xf numFmtId="169" fontId="39" fillId="10" borderId="62" xfId="17" applyNumberFormat="1" applyFont="1" applyFill="1" applyBorder="1" applyAlignment="1">
      <alignment horizontal="center" vertical="center"/>
    </xf>
    <xf numFmtId="44" fontId="39" fillId="0" borderId="62" xfId="15" applyFont="1" applyFill="1" applyBorder="1" applyAlignment="1">
      <alignment vertical="center"/>
    </xf>
    <xf numFmtId="0" fontId="37" fillId="0" borderId="47" xfId="0" applyFont="1" applyBorder="1" applyAlignment="1">
      <alignment horizontal="center" vertical="center" wrapText="1"/>
    </xf>
    <xf numFmtId="171" fontId="30" fillId="0" borderId="7" xfId="0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left" vertical="center"/>
    </xf>
    <xf numFmtId="0" fontId="37" fillId="15" borderId="63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left" vertical="center" wrapText="1" indent="1"/>
    </xf>
    <xf numFmtId="0" fontId="33" fillId="0" borderId="32" xfId="0" applyFont="1" applyBorder="1" applyAlignment="1">
      <alignment horizontal="center" vertical="center" wrapText="1"/>
    </xf>
    <xf numFmtId="44" fontId="37" fillId="0" borderId="32" xfId="15" applyFont="1" applyFill="1" applyBorder="1" applyAlignment="1">
      <alignment horizontal="center" vertical="center"/>
    </xf>
    <xf numFmtId="44" fontId="33" fillId="0" borderId="32" xfId="15" applyFont="1" applyFill="1" applyBorder="1" applyAlignment="1">
      <alignment horizontal="center" vertical="center"/>
    </xf>
    <xf numFmtId="171" fontId="33" fillId="0" borderId="32" xfId="0" applyNumberFormat="1" applyFont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0" fontId="33" fillId="0" borderId="30" xfId="0" quotePrefix="1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top" wrapText="1"/>
    </xf>
    <xf numFmtId="0" fontId="33" fillId="15" borderId="33" xfId="0" applyFont="1" applyFill="1" applyBorder="1" applyAlignment="1">
      <alignment horizontal="center" vertical="center"/>
    </xf>
    <xf numFmtId="169" fontId="39" fillId="10" borderId="33" xfId="17" applyNumberFormat="1" applyFont="1" applyFill="1" applyBorder="1" applyAlignment="1">
      <alignment horizontal="center" vertical="center"/>
    </xf>
    <xf numFmtId="44" fontId="39" fillId="0" borderId="33" xfId="15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44" fontId="37" fillId="0" borderId="24" xfId="15" applyFont="1" applyBorder="1" applyAlignment="1">
      <alignment horizontal="center" vertical="center"/>
    </xf>
    <xf numFmtId="171" fontId="33" fillId="0" borderId="24" xfId="0" applyNumberFormat="1" applyFont="1" applyBorder="1" applyAlignment="1">
      <alignment horizontal="center" vertical="center"/>
    </xf>
    <xf numFmtId="171" fontId="30" fillId="0" borderId="24" xfId="0" applyNumberFormat="1" applyFont="1" applyBorder="1" applyAlignment="1">
      <alignment horizontal="center" vertical="center"/>
    </xf>
    <xf numFmtId="0" fontId="33" fillId="16" borderId="24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vertical="center" wrapText="1"/>
    </xf>
    <xf numFmtId="9" fontId="33" fillId="0" borderId="23" xfId="17" applyFont="1" applyBorder="1" applyAlignment="1">
      <alignment horizontal="center" vertical="center" wrapText="1"/>
    </xf>
    <xf numFmtId="2" fontId="33" fillId="0" borderId="25" xfId="17" applyNumberFormat="1" applyFont="1" applyFill="1" applyBorder="1" applyAlignment="1">
      <alignment horizontal="center" vertical="center" wrapText="1"/>
    </xf>
    <xf numFmtId="9" fontId="33" fillId="0" borderId="27" xfId="17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 vertical="center" wrapText="1"/>
    </xf>
    <xf numFmtId="44" fontId="37" fillId="0" borderId="1" xfId="15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9" fontId="33" fillId="0" borderId="39" xfId="17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44" fontId="37" fillId="22" borderId="1" xfId="15" applyFont="1" applyFill="1" applyBorder="1" applyAlignment="1">
      <alignment horizontal="center" vertical="center"/>
    </xf>
    <xf numFmtId="9" fontId="33" fillId="0" borderId="6" xfId="17" applyFont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center" vertical="center"/>
    </xf>
    <xf numFmtId="169" fontId="39" fillId="10" borderId="13" xfId="17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9" fontId="33" fillId="17" borderId="13" xfId="17" applyFont="1" applyFill="1" applyBorder="1" applyAlignment="1">
      <alignment horizontal="center" vertical="center"/>
    </xf>
    <xf numFmtId="0" fontId="36" fillId="0" borderId="28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3" fillId="0" borderId="39" xfId="0" applyFont="1" applyBorder="1" applyAlignment="1">
      <alignment horizontal="center" vertical="center" wrapText="1"/>
    </xf>
    <xf numFmtId="0" fontId="36" fillId="0" borderId="56" xfId="0" applyFont="1" applyBorder="1" applyAlignment="1">
      <alignment vertical="center" wrapText="1"/>
    </xf>
    <xf numFmtId="0" fontId="36" fillId="0" borderId="53" xfId="0" applyFont="1" applyBorder="1" applyAlignment="1">
      <alignment horizontal="center" vertical="center" wrapText="1"/>
    </xf>
    <xf numFmtId="44" fontId="37" fillId="0" borderId="32" xfId="15" applyFont="1" applyBorder="1" applyAlignment="1">
      <alignment horizontal="center" vertical="center"/>
    </xf>
    <xf numFmtId="44" fontId="33" fillId="0" borderId="32" xfId="15" applyFont="1" applyBorder="1" applyAlignment="1">
      <alignment horizontal="center" vertical="center"/>
    </xf>
    <xf numFmtId="0" fontId="33" fillId="16" borderId="32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vertical="center" wrapText="1"/>
    </xf>
    <xf numFmtId="9" fontId="33" fillId="0" borderId="29" xfId="17" applyFont="1" applyBorder="1" applyAlignment="1">
      <alignment horizontal="center" vertical="center" wrapText="1"/>
    </xf>
    <xf numFmtId="2" fontId="33" fillId="0" borderId="30" xfId="17" applyNumberFormat="1" applyFont="1" applyFill="1" applyBorder="1" applyAlignment="1">
      <alignment horizontal="center" vertical="center" wrapText="1"/>
    </xf>
    <xf numFmtId="9" fontId="33" fillId="0" borderId="33" xfId="17" applyFont="1" applyFill="1" applyBorder="1" applyAlignment="1">
      <alignment horizontal="left" vertical="center"/>
    </xf>
    <xf numFmtId="9" fontId="33" fillId="15" borderId="33" xfId="17" applyFont="1" applyFill="1" applyBorder="1" applyAlignment="1">
      <alignment horizontal="center" vertical="center"/>
    </xf>
    <xf numFmtId="169" fontId="37" fillId="0" borderId="33" xfId="17" applyNumberFormat="1" applyFont="1" applyFill="1" applyBorder="1" applyAlignment="1">
      <alignment horizontal="center" vertical="center"/>
    </xf>
    <xf numFmtId="44" fontId="37" fillId="0" borderId="33" xfId="15" applyFont="1" applyFill="1" applyBorder="1" applyAlignment="1">
      <alignment vertical="center"/>
    </xf>
    <xf numFmtId="0" fontId="36" fillId="0" borderId="25" xfId="0" applyFont="1" applyBorder="1" applyAlignment="1">
      <alignment horizontal="center" vertical="center" wrapText="1"/>
    </xf>
    <xf numFmtId="44" fontId="30" fillId="0" borderId="24" xfId="15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9" fontId="33" fillId="0" borderId="27" xfId="17" applyFont="1" applyFill="1" applyBorder="1" applyAlignment="1">
      <alignment horizontal="left" vertical="center"/>
    </xf>
    <xf numFmtId="9" fontId="33" fillId="15" borderId="27" xfId="17" applyFont="1" applyFill="1" applyBorder="1" applyAlignment="1">
      <alignment horizontal="center" vertical="center"/>
    </xf>
    <xf numFmtId="169" fontId="37" fillId="10" borderId="27" xfId="17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left" vertical="center" wrapText="1" indent="1"/>
    </xf>
    <xf numFmtId="44" fontId="32" fillId="0" borderId="32" xfId="15" applyFont="1" applyFill="1" applyBorder="1" applyAlignment="1">
      <alignment horizontal="center" vertical="center"/>
    </xf>
    <xf numFmtId="9" fontId="33" fillId="0" borderId="53" xfId="17" applyFont="1" applyBorder="1" applyAlignment="1">
      <alignment horizontal="center" vertical="center" wrapText="1"/>
    </xf>
    <xf numFmtId="9" fontId="33" fillId="0" borderId="33" xfId="17" applyFont="1" applyBorder="1" applyAlignment="1">
      <alignment horizontal="center" vertical="center" wrapText="1"/>
    </xf>
    <xf numFmtId="9" fontId="33" fillId="0" borderId="33" xfId="17" applyFont="1" applyFill="1" applyBorder="1" applyAlignment="1">
      <alignment horizontal="left" vertical="center" wrapText="1"/>
    </xf>
    <xf numFmtId="9" fontId="33" fillId="17" borderId="33" xfId="17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0" borderId="27" xfId="0" applyFont="1" applyBorder="1" applyAlignment="1">
      <alignment horizontal="left" vertical="center" wrapText="1" indent="1"/>
    </xf>
    <xf numFmtId="44" fontId="33" fillId="0" borderId="36" xfId="15" applyFont="1" applyFill="1" applyBorder="1" applyAlignment="1">
      <alignment horizontal="center" vertical="center"/>
    </xf>
    <xf numFmtId="44" fontId="30" fillId="0" borderId="24" xfId="15" applyFont="1" applyFill="1" applyBorder="1" applyAlignment="1">
      <alignment horizontal="center" vertical="center"/>
    </xf>
    <xf numFmtId="44" fontId="47" fillId="0" borderId="24" xfId="15" applyFont="1" applyFill="1" applyBorder="1" applyAlignment="1">
      <alignment horizontal="center" vertical="center"/>
    </xf>
    <xf numFmtId="44" fontId="37" fillId="0" borderId="79" xfId="15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171" fontId="36" fillId="0" borderId="42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49" fillId="0" borderId="42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16" xfId="0" applyFont="1" applyBorder="1" applyAlignment="1">
      <alignment vertical="center"/>
    </xf>
    <xf numFmtId="0" fontId="33" fillId="5" borderId="53" xfId="0" applyFont="1" applyFill="1" applyBorder="1" applyAlignment="1">
      <alignment horizontal="left" vertical="center" wrapText="1" indent="1"/>
    </xf>
    <xf numFmtId="9" fontId="34" fillId="5" borderId="33" xfId="17" applyFont="1" applyFill="1" applyBorder="1" applyAlignment="1">
      <alignment horizontal="center" vertical="center"/>
    </xf>
    <xf numFmtId="44" fontId="30" fillId="5" borderId="33" xfId="15" applyFont="1" applyFill="1" applyBorder="1" applyAlignment="1">
      <alignment horizontal="center" vertical="center"/>
    </xf>
    <xf numFmtId="171" fontId="30" fillId="5" borderId="33" xfId="0" applyNumberFormat="1" applyFont="1" applyFill="1" applyBorder="1" applyAlignment="1">
      <alignment horizontal="center" vertical="center"/>
    </xf>
    <xf numFmtId="44" fontId="32" fillId="5" borderId="32" xfId="15" applyFont="1" applyFill="1" applyBorder="1" applyAlignment="1">
      <alignment horizontal="center" vertical="center"/>
    </xf>
    <xf numFmtId="44" fontId="34" fillId="0" borderId="34" xfId="15" applyFont="1" applyFill="1" applyBorder="1" applyAlignment="1">
      <alignment horizontal="center" vertical="center"/>
    </xf>
    <xf numFmtId="9" fontId="30" fillId="15" borderId="33" xfId="17" applyFont="1" applyFill="1" applyBorder="1" applyAlignment="1">
      <alignment horizontal="center" vertical="center"/>
    </xf>
    <xf numFmtId="14" fontId="34" fillId="15" borderId="33" xfId="17" applyNumberFormat="1" applyFont="1" applyFill="1" applyBorder="1" applyAlignment="1">
      <alignment horizontal="center" vertical="center"/>
    </xf>
    <xf numFmtId="4" fontId="33" fillId="15" borderId="33" xfId="0" applyNumberFormat="1" applyFont="1" applyFill="1" applyBorder="1"/>
    <xf numFmtId="4" fontId="30" fillId="15" borderId="33" xfId="0" applyNumberFormat="1" applyFont="1" applyFill="1" applyBorder="1"/>
    <xf numFmtId="171" fontId="36" fillId="15" borderId="56" xfId="17" applyNumberFormat="1" applyFont="1" applyFill="1" applyBorder="1" applyAlignment="1">
      <alignment horizontal="center" vertical="center"/>
    </xf>
    <xf numFmtId="171" fontId="30" fillId="0" borderId="9" xfId="17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0" fontId="31" fillId="0" borderId="56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0" fillId="13" borderId="14" xfId="0" applyFont="1" applyFill="1" applyBorder="1" applyAlignment="1">
      <alignment horizontal="center" vertical="center" wrapText="1"/>
    </xf>
    <xf numFmtId="44" fontId="33" fillId="13" borderId="80" xfId="15" applyFont="1" applyFill="1" applyBorder="1" applyAlignment="1">
      <alignment horizontal="center" vertical="center"/>
    </xf>
    <xf numFmtId="44" fontId="33" fillId="13" borderId="80" xfId="15" applyFont="1" applyFill="1" applyBorder="1" applyAlignment="1">
      <alignment vertical="center"/>
    </xf>
    <xf numFmtId="0" fontId="36" fillId="13" borderId="80" xfId="0" applyFont="1" applyFill="1" applyBorder="1" applyAlignment="1">
      <alignment vertical="center"/>
    </xf>
    <xf numFmtId="44" fontId="34" fillId="13" borderId="81" xfId="15" applyFont="1" applyFill="1" applyBorder="1" applyAlignment="1">
      <alignment horizontal="center" vertical="center"/>
    </xf>
    <xf numFmtId="171" fontId="30" fillId="13" borderId="80" xfId="0" applyNumberFormat="1" applyFont="1" applyFill="1" applyBorder="1" applyAlignment="1">
      <alignment horizontal="center" vertical="center"/>
    </xf>
    <xf numFmtId="171" fontId="30" fillId="5" borderId="80" xfId="0" applyNumberFormat="1" applyFont="1" applyFill="1" applyBorder="1" applyAlignment="1">
      <alignment horizontal="center" vertical="center"/>
    </xf>
    <xf numFmtId="44" fontId="33" fillId="13" borderId="82" xfId="15" applyFont="1" applyFill="1" applyBorder="1" applyAlignment="1">
      <alignment vertical="center"/>
    </xf>
    <xf numFmtId="44" fontId="33" fillId="13" borderId="83" xfId="15" applyFont="1" applyFill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4" fontId="37" fillId="19" borderId="80" xfId="15" applyFont="1" applyFill="1" applyBorder="1" applyAlignment="1">
      <alignment vertical="center"/>
    </xf>
    <xf numFmtId="44" fontId="34" fillId="19" borderId="80" xfId="15" applyFont="1" applyFill="1" applyBorder="1" applyAlignment="1">
      <alignment vertical="center"/>
    </xf>
    <xf numFmtId="171" fontId="31" fillId="19" borderId="15" xfId="17" applyNumberFormat="1" applyFont="1" applyFill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36" fillId="0" borderId="22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171" fontId="20" fillId="0" borderId="0" xfId="17" applyNumberFormat="1" applyFont="1" applyBorder="1" applyAlignment="1">
      <alignment horizontal="center" vertical="center"/>
    </xf>
    <xf numFmtId="171" fontId="36" fillId="0" borderId="0" xfId="17" applyNumberFormat="1" applyFont="1" applyAlignment="1">
      <alignment vertical="center"/>
    </xf>
    <xf numFmtId="171" fontId="30" fillId="0" borderId="0" xfId="17" applyNumberFormat="1" applyFont="1" applyFill="1" applyBorder="1" applyAlignment="1">
      <alignment vertical="center"/>
    </xf>
    <xf numFmtId="0" fontId="28" fillId="19" borderId="6" xfId="0" applyFont="1" applyFill="1" applyBorder="1" applyAlignment="1">
      <alignment horizontal="center" vertical="center"/>
    </xf>
    <xf numFmtId="0" fontId="26" fillId="19" borderId="13" xfId="0" applyFont="1" applyFill="1" applyBorder="1" applyAlignment="1">
      <alignment vertical="center"/>
    </xf>
    <xf numFmtId="171" fontId="28" fillId="19" borderId="5" xfId="17" applyNumberFormat="1" applyFont="1" applyFill="1" applyBorder="1" applyAlignment="1">
      <alignment horizontal="center" vertical="center"/>
    </xf>
    <xf numFmtId="171" fontId="36" fillId="0" borderId="0" xfId="0" applyNumberFormat="1" applyFont="1" applyAlignment="1">
      <alignment vertical="center"/>
    </xf>
    <xf numFmtId="171" fontId="28" fillId="0" borderId="0" xfId="17" applyNumberFormat="1" applyFont="1" applyFill="1" applyBorder="1" applyAlignment="1">
      <alignment horizontal="center" vertical="center"/>
    </xf>
    <xf numFmtId="44" fontId="33" fillId="0" borderId="0" xfId="15" applyFont="1" applyAlignment="1">
      <alignment vertical="center"/>
    </xf>
    <xf numFmtId="0" fontId="50" fillId="0" borderId="6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44" fontId="26" fillId="0" borderId="13" xfId="0" applyNumberFormat="1" applyFont="1" applyBorder="1"/>
    <xf numFmtId="171" fontId="26" fillId="0" borderId="5" xfId="17" applyNumberFormat="1" applyFont="1" applyBorder="1" applyAlignment="1">
      <alignment horizontal="center" vertical="center"/>
    </xf>
    <xf numFmtId="171" fontId="26" fillId="0" borderId="0" xfId="17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44" fontId="33" fillId="0" borderId="0" xfId="0" applyNumberFormat="1" applyFont="1" applyAlignment="1">
      <alignment vertical="center"/>
    </xf>
    <xf numFmtId="171" fontId="33" fillId="0" borderId="0" xfId="17" applyNumberFormat="1" applyFont="1" applyAlignment="1">
      <alignment vertical="center"/>
    </xf>
    <xf numFmtId="0" fontId="28" fillId="10" borderId="12" xfId="0" applyFont="1" applyFill="1" applyBorder="1" applyAlignment="1">
      <alignment horizontal="right" vertical="center"/>
    </xf>
    <xf numFmtId="0" fontId="26" fillId="10" borderId="20" xfId="0" applyFont="1" applyFill="1" applyBorder="1" applyAlignment="1">
      <alignment vertical="center"/>
    </xf>
    <xf numFmtId="0" fontId="28" fillId="10" borderId="20" xfId="0" applyFont="1" applyFill="1" applyBorder="1" applyAlignment="1">
      <alignment horizontal="center" vertical="center"/>
    </xf>
    <xf numFmtId="44" fontId="28" fillId="10" borderId="20" xfId="0" applyNumberFormat="1" applyFont="1" applyFill="1" applyBorder="1" applyAlignment="1">
      <alignment vertical="center"/>
    </xf>
    <xf numFmtId="171" fontId="28" fillId="10" borderId="21" xfId="17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9" fontId="27" fillId="0" borderId="0" xfId="17" applyFont="1" applyBorder="1" applyAlignment="1">
      <alignment horizontal="center" vertical="center" wrapText="1"/>
    </xf>
    <xf numFmtId="9" fontId="27" fillId="0" borderId="0" xfId="17" applyFont="1" applyBorder="1" applyAlignment="1">
      <alignment horizontal="left" vertical="center"/>
    </xf>
    <xf numFmtId="9" fontId="20" fillId="0" borderId="0" xfId="17" applyFont="1" applyBorder="1" applyAlignment="1">
      <alignment horizontal="center" vertical="center"/>
    </xf>
    <xf numFmtId="14" fontId="22" fillId="0" borderId="0" xfId="17" applyNumberFormat="1" applyFont="1" applyBorder="1" applyAlignment="1">
      <alignment horizontal="center" vertical="center"/>
    </xf>
    <xf numFmtId="44" fontId="22" fillId="0" borderId="42" xfId="15" applyFont="1" applyBorder="1" applyAlignment="1">
      <alignment horizontal="center" vertical="center"/>
    </xf>
    <xf numFmtId="44" fontId="22" fillId="0" borderId="0" xfId="15" applyFont="1" applyBorder="1" applyAlignment="1">
      <alignment horizontal="center" vertical="center"/>
    </xf>
    <xf numFmtId="171" fontId="36" fillId="0" borderId="0" xfId="17" applyNumberFormat="1" applyFont="1" applyAlignment="1">
      <alignment horizontal="center" vertical="center"/>
    </xf>
    <xf numFmtId="171" fontId="20" fillId="0" borderId="0" xfId="17" applyNumberFormat="1" applyFont="1" applyFill="1" applyBorder="1" applyAlignment="1">
      <alignment horizontal="center" vertical="center"/>
    </xf>
    <xf numFmtId="0" fontId="28" fillId="16" borderId="5" xfId="0" applyFont="1" applyFill="1" applyBorder="1" applyAlignment="1">
      <alignment horizontal="left" vertical="center" wrapText="1" indent="1"/>
    </xf>
    <xf numFmtId="0" fontId="20" fillId="16" borderId="1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/>
    </xf>
    <xf numFmtId="44" fontId="26" fillId="16" borderId="1" xfId="0" applyNumberFormat="1" applyFont="1" applyFill="1" applyBorder="1" applyAlignment="1">
      <alignment horizontal="center" vertical="center" wrapText="1"/>
    </xf>
    <xf numFmtId="44" fontId="28" fillId="16" borderId="1" xfId="1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1" fontId="30" fillId="0" borderId="0" xfId="17" applyNumberFormat="1" applyFont="1" applyAlignment="1">
      <alignment horizontal="center" vertical="center"/>
    </xf>
    <xf numFmtId="9" fontId="3" fillId="0" borderId="0" xfId="17" applyFont="1" applyAlignment="1">
      <alignment vertical="center"/>
    </xf>
    <xf numFmtId="44" fontId="30" fillId="0" borderId="0" xfId="0" applyNumberFormat="1" applyFont="1" applyAlignment="1">
      <alignment horizontal="center" vertical="center"/>
    </xf>
    <xf numFmtId="44" fontId="51" fillId="16" borderId="1" xfId="15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center" vertical="center" wrapText="1"/>
    </xf>
    <xf numFmtId="44" fontId="33" fillId="0" borderId="0" xfId="15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4" fontId="28" fillId="0" borderId="0" xfId="15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9" fontId="20" fillId="0" borderId="0" xfId="17" applyFont="1" applyAlignment="1">
      <alignment horizontal="center" vertical="center"/>
    </xf>
    <xf numFmtId="8" fontId="52" fillId="0" borderId="85" xfId="0" applyNumberFormat="1" applyFont="1" applyBorder="1" applyAlignment="1">
      <alignment horizontal="center" wrapText="1"/>
    </xf>
    <xf numFmtId="8" fontId="52" fillId="0" borderId="86" xfId="0" applyNumberFormat="1" applyFont="1" applyBorder="1" applyAlignment="1">
      <alignment horizontal="center" wrapText="1"/>
    </xf>
    <xf numFmtId="9" fontId="27" fillId="0" borderId="0" xfId="17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4" fontId="0" fillId="0" borderId="0" xfId="15" applyFont="1" applyAlignment="1">
      <alignment vertical="center"/>
    </xf>
    <xf numFmtId="8" fontId="52" fillId="23" borderId="85" xfId="0" applyNumberFormat="1" applyFont="1" applyFill="1" applyBorder="1" applyAlignment="1">
      <alignment horizontal="center" wrapText="1"/>
    </xf>
    <xf numFmtId="8" fontId="52" fillId="23" borderId="86" xfId="0" applyNumberFormat="1" applyFont="1" applyFill="1" applyBorder="1" applyAlignment="1">
      <alignment horizontal="center" wrapText="1"/>
    </xf>
    <xf numFmtId="9" fontId="3" fillId="0" borderId="0" xfId="17" applyFont="1" applyBorder="1" applyAlignment="1">
      <alignment horizontal="center" vertical="center" wrapText="1"/>
    </xf>
    <xf numFmtId="9" fontId="3" fillId="0" borderId="0" xfId="17" applyFont="1" applyBorder="1" applyAlignment="1">
      <alignment horizontal="left" vertical="center"/>
    </xf>
    <xf numFmtId="9" fontId="4" fillId="0" borderId="0" xfId="17" applyFont="1" applyBorder="1" applyAlignment="1">
      <alignment horizontal="center" vertical="center"/>
    </xf>
    <xf numFmtId="14" fontId="25" fillId="0" borderId="0" xfId="17" applyNumberFormat="1" applyFont="1" applyBorder="1" applyAlignment="1">
      <alignment horizontal="center" vertical="center"/>
    </xf>
    <xf numFmtId="44" fontId="25" fillId="0" borderId="42" xfId="15" applyFont="1" applyBorder="1" applyAlignment="1">
      <alignment vertical="center"/>
    </xf>
    <xf numFmtId="44" fontId="25" fillId="0" borderId="0" xfId="15" applyFont="1" applyBorder="1" applyAlignment="1">
      <alignment vertical="center"/>
    </xf>
    <xf numFmtId="171" fontId="20" fillId="0" borderId="0" xfId="17" applyNumberFormat="1" applyFont="1" applyFill="1" applyBorder="1" applyAlignment="1">
      <alignment vertical="center"/>
    </xf>
    <xf numFmtId="6" fontId="52" fillId="23" borderId="85" xfId="0" applyNumberFormat="1" applyFont="1" applyFill="1" applyBorder="1" applyAlignment="1">
      <alignment horizontal="center" wrapText="1"/>
    </xf>
    <xf numFmtId="6" fontId="52" fillId="23" borderId="86" xfId="0" applyNumberFormat="1" applyFont="1" applyFill="1" applyBorder="1" applyAlignment="1">
      <alignment horizontal="center" wrapText="1"/>
    </xf>
    <xf numFmtId="8" fontId="52" fillId="0" borderId="85" xfId="0" applyNumberFormat="1" applyFont="1" applyBorder="1" applyAlignment="1">
      <alignment horizontal="center" vertical="center" wrapText="1"/>
    </xf>
    <xf numFmtId="4" fontId="52" fillId="0" borderId="86" xfId="0" applyNumberFormat="1" applyFont="1" applyBorder="1" applyAlignment="1">
      <alignment horizontal="center" vertical="center" wrapText="1"/>
    </xf>
    <xf numFmtId="8" fontId="53" fillId="23" borderId="85" xfId="0" applyNumberFormat="1" applyFont="1" applyFill="1" applyBorder="1" applyAlignment="1">
      <alignment horizontal="center" vertical="center" wrapText="1"/>
    </xf>
    <xf numFmtId="8" fontId="53" fillId="23" borderId="86" xfId="0" applyNumberFormat="1" applyFont="1" applyFill="1" applyBorder="1" applyAlignment="1">
      <alignment horizontal="center" vertical="center" wrapText="1"/>
    </xf>
    <xf numFmtId="171" fontId="20" fillId="0" borderId="0" xfId="0" applyNumberFormat="1" applyFont="1" applyAlignment="1">
      <alignment vertical="center"/>
    </xf>
    <xf numFmtId="44" fontId="20" fillId="0" borderId="0" xfId="15" applyFont="1" applyAlignment="1">
      <alignment vertical="center"/>
    </xf>
    <xf numFmtId="44" fontId="28" fillId="4" borderId="0" xfId="15" applyFont="1" applyFill="1" applyAlignment="1">
      <alignment vertical="center"/>
    </xf>
    <xf numFmtId="0" fontId="0" fillId="0" borderId="0" xfId="0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10" fontId="57" fillId="0" borderId="1" xfId="17" applyNumberFormat="1" applyFont="1" applyFill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 vertical="center" wrapText="1"/>
    </xf>
    <xf numFmtId="10" fontId="57" fillId="0" borderId="1" xfId="17" applyNumberFormat="1" applyFont="1" applyBorder="1" applyAlignment="1">
      <alignment horizontal="center" vertical="center" wrapText="1"/>
    </xf>
    <xf numFmtId="0" fontId="57" fillId="16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58" fillId="25" borderId="4" xfId="11" applyNumberFormat="1" applyFont="1" applyFill="1" applyBorder="1" applyAlignment="1" applyProtection="1">
      <alignment horizontal="center" vertical="center" wrapText="1"/>
      <protection locked="0"/>
    </xf>
    <xf numFmtId="0" fontId="58" fillId="26" borderId="4" xfId="0" applyFont="1" applyFill="1" applyBorder="1" applyAlignment="1">
      <alignment horizontal="center" vertical="center" wrapText="1"/>
    </xf>
    <xf numFmtId="14" fontId="58" fillId="25" borderId="4" xfId="11" applyNumberFormat="1" applyFont="1" applyFill="1" applyBorder="1" applyAlignment="1" applyProtection="1">
      <alignment horizontal="center" vertical="center" wrapText="1"/>
      <protection locked="0"/>
    </xf>
    <xf numFmtId="170" fontId="58" fillId="25" borderId="4" xfId="15" applyNumberFormat="1" applyFont="1" applyFill="1" applyBorder="1" applyAlignment="1">
      <alignment horizontal="center" vertical="center" wrapText="1"/>
    </xf>
    <xf numFmtId="0" fontId="59" fillId="0" borderId="0" xfId="0" applyFont="1"/>
    <xf numFmtId="0" fontId="10" fillId="8" borderId="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6" fillId="24" borderId="0" xfId="0" applyFont="1" applyFill="1" applyAlignment="1">
      <alignment horizontal="center" vertical="center" wrapText="1"/>
    </xf>
    <xf numFmtId="44" fontId="30" fillId="5" borderId="33" xfId="15" applyFont="1" applyFill="1" applyBorder="1" applyAlignment="1">
      <alignment horizontal="center" vertical="center"/>
    </xf>
    <xf numFmtId="44" fontId="30" fillId="5" borderId="31" xfId="15" applyFont="1" applyFill="1" applyBorder="1" applyAlignment="1">
      <alignment horizontal="center" vertical="center"/>
    </xf>
    <xf numFmtId="9" fontId="33" fillId="15" borderId="30" xfId="17" applyFont="1" applyFill="1" applyBorder="1" applyAlignment="1">
      <alignment horizontal="center" vertical="center"/>
    </xf>
    <xf numFmtId="9" fontId="33" fillId="15" borderId="33" xfId="17" applyFont="1" applyFill="1" applyBorder="1" applyAlignment="1">
      <alignment horizontal="center" vertical="center"/>
    </xf>
    <xf numFmtId="0" fontId="30" fillId="19" borderId="84" xfId="0" applyFont="1" applyFill="1" applyBorder="1" applyAlignment="1">
      <alignment horizontal="center" vertical="center" wrapText="1"/>
    </xf>
    <xf numFmtId="0" fontId="30" fillId="19" borderId="80" xfId="0" applyFont="1" applyFill="1" applyBorder="1" applyAlignment="1">
      <alignment horizontal="center" vertical="center" wrapText="1"/>
    </xf>
    <xf numFmtId="0" fontId="28" fillId="19" borderId="13" xfId="0" applyFont="1" applyFill="1" applyBorder="1" applyAlignment="1">
      <alignment horizontal="center" vertical="center"/>
    </xf>
    <xf numFmtId="0" fontId="28" fillId="19" borderId="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71" fontId="36" fillId="16" borderId="28" xfId="17" applyNumberFormat="1" applyFont="1" applyFill="1" applyBorder="1" applyAlignment="1">
      <alignment horizontal="center" vertical="center"/>
    </xf>
    <xf numFmtId="171" fontId="36" fillId="16" borderId="43" xfId="17" applyNumberFormat="1" applyFont="1" applyFill="1" applyBorder="1" applyAlignment="1">
      <alignment horizontal="center" vertical="center"/>
    </xf>
    <xf numFmtId="171" fontId="36" fillId="16" borderId="56" xfId="17" applyNumberFormat="1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44" fontId="30" fillId="0" borderId="77" xfId="15" applyFont="1" applyBorder="1" applyAlignment="1">
      <alignment horizontal="center" vertical="center"/>
    </xf>
    <xf numFmtId="44" fontId="30" fillId="0" borderId="78" xfId="15" applyFont="1" applyBorder="1" applyAlignment="1">
      <alignment horizontal="center" vertical="center"/>
    </xf>
    <xf numFmtId="44" fontId="37" fillId="0" borderId="37" xfId="15" applyFont="1" applyFill="1" applyBorder="1" applyAlignment="1">
      <alignment horizontal="center" vertical="center"/>
    </xf>
    <xf numFmtId="44" fontId="37" fillId="0" borderId="54" xfId="15" applyFont="1" applyFill="1" applyBorder="1" applyAlignment="1">
      <alignment horizontal="center" vertical="center"/>
    </xf>
    <xf numFmtId="171" fontId="36" fillId="0" borderId="38" xfId="17" applyNumberFormat="1" applyFont="1" applyBorder="1" applyAlignment="1">
      <alignment horizontal="center" vertical="center"/>
    </xf>
    <xf numFmtId="171" fontId="36" fillId="0" borderId="55" xfId="17" applyNumberFormat="1" applyFont="1" applyBorder="1" applyAlignment="1">
      <alignment horizontal="center" vertical="center"/>
    </xf>
    <xf numFmtId="44" fontId="33" fillId="0" borderId="27" xfId="15" applyFont="1" applyFill="1" applyBorder="1" applyAlignment="1">
      <alignment horizontal="center" vertical="center"/>
    </xf>
    <xf numFmtId="44" fontId="33" fillId="0" borderId="24" xfId="15" applyFont="1" applyFill="1" applyBorder="1" applyAlignment="1">
      <alignment horizontal="center" vertical="center"/>
    </xf>
    <xf numFmtId="0" fontId="30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44" fontId="30" fillId="0" borderId="24" xfId="15" applyFont="1" applyFill="1" applyBorder="1" applyAlignment="1">
      <alignment horizontal="center" vertical="center"/>
    </xf>
    <xf numFmtId="44" fontId="30" fillId="0" borderId="1" xfId="15" applyFont="1" applyFill="1" applyBorder="1" applyAlignment="1">
      <alignment horizontal="center" vertical="center"/>
    </xf>
    <xf numFmtId="44" fontId="30" fillId="0" borderId="32" xfId="15" applyFont="1" applyFill="1" applyBorder="1" applyAlignment="1">
      <alignment horizontal="center" vertical="center"/>
    </xf>
    <xf numFmtId="171" fontId="30" fillId="0" borderId="24" xfId="0" applyNumberFormat="1" applyFont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44" fontId="30" fillId="16" borderId="24" xfId="15" applyFont="1" applyFill="1" applyBorder="1" applyAlignment="1">
      <alignment horizontal="center" vertical="center"/>
    </xf>
    <xf numFmtId="44" fontId="30" fillId="16" borderId="1" xfId="15" applyFont="1" applyFill="1" applyBorder="1" applyAlignment="1">
      <alignment horizontal="center" vertical="center"/>
    </xf>
    <xf numFmtId="44" fontId="30" fillId="16" borderId="32" xfId="15" applyFont="1" applyFill="1" applyBorder="1" applyAlignment="1">
      <alignment horizontal="center" vertical="center"/>
    </xf>
    <xf numFmtId="44" fontId="37" fillId="0" borderId="41" xfId="15" applyFont="1" applyFill="1" applyBorder="1" applyAlignment="1">
      <alignment horizontal="center" vertical="center"/>
    </xf>
    <xf numFmtId="0" fontId="36" fillId="0" borderId="49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 indent="1"/>
    </xf>
    <xf numFmtId="0" fontId="33" fillId="0" borderId="9" xfId="0" applyFont="1" applyBorder="1" applyAlignment="1">
      <alignment horizontal="left" vertical="center" wrapText="1" indent="1"/>
    </xf>
    <xf numFmtId="0" fontId="33" fillId="0" borderId="21" xfId="0" applyFont="1" applyBorder="1" applyAlignment="1">
      <alignment horizontal="left" vertical="center" wrapText="1" indent="1"/>
    </xf>
    <xf numFmtId="0" fontId="33" fillId="0" borderId="46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44" fontId="37" fillId="0" borderId="7" xfId="15" applyFont="1" applyFill="1" applyBorder="1" applyAlignment="1">
      <alignment horizontal="center" vertical="center"/>
    </xf>
    <xf numFmtId="44" fontId="37" fillId="0" borderId="11" xfId="15" applyFont="1" applyFill="1" applyBorder="1" applyAlignment="1">
      <alignment horizontal="center" vertical="center"/>
    </xf>
    <xf numFmtId="44" fontId="37" fillId="0" borderId="4" xfId="15" applyFont="1" applyFill="1" applyBorder="1" applyAlignment="1">
      <alignment horizontal="center" vertical="center"/>
    </xf>
    <xf numFmtId="44" fontId="33" fillId="0" borderId="7" xfId="15" applyFont="1" applyFill="1" applyBorder="1" applyAlignment="1">
      <alignment horizontal="center" vertical="center"/>
    </xf>
    <xf numFmtId="44" fontId="33" fillId="0" borderId="11" xfId="15" applyFont="1" applyFill="1" applyBorder="1" applyAlignment="1">
      <alignment horizontal="center" vertical="center"/>
    </xf>
    <xf numFmtId="44" fontId="33" fillId="0" borderId="4" xfId="15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 indent="1"/>
    </xf>
    <xf numFmtId="44" fontId="33" fillId="0" borderId="1" xfId="15" applyFont="1" applyFill="1" applyBorder="1" applyAlignment="1">
      <alignment horizontal="center" vertical="center"/>
    </xf>
    <xf numFmtId="44" fontId="37" fillId="0" borderId="1" xfId="15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36" fillId="16" borderId="6" xfId="0" applyFont="1" applyFill="1" applyBorder="1" applyAlignment="1">
      <alignment horizontal="center" vertical="center" wrapText="1"/>
    </xf>
    <xf numFmtId="0" fontId="37" fillId="16" borderId="5" xfId="0" applyFont="1" applyFill="1" applyBorder="1" applyAlignment="1">
      <alignment horizontal="left" vertical="center" wrapText="1" indent="1"/>
    </xf>
    <xf numFmtId="0" fontId="33" fillId="0" borderId="70" xfId="0" applyFont="1" applyBorder="1" applyAlignment="1">
      <alignment horizontal="center" vertical="center" wrapText="1"/>
    </xf>
    <xf numFmtId="171" fontId="33" fillId="0" borderId="7" xfId="0" applyNumberFormat="1" applyFont="1" applyBorder="1" applyAlignment="1">
      <alignment horizontal="center" vertical="center"/>
    </xf>
    <xf numFmtId="171" fontId="33" fillId="0" borderId="11" xfId="0" applyNumberFormat="1" applyFont="1" applyBorder="1" applyAlignment="1">
      <alignment horizontal="center" vertical="center"/>
    </xf>
    <xf numFmtId="171" fontId="33" fillId="0" borderId="4" xfId="0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left" vertical="center" wrapText="1"/>
    </xf>
    <xf numFmtId="44" fontId="33" fillId="0" borderId="10" xfId="15" applyFont="1" applyBorder="1" applyAlignment="1">
      <alignment horizontal="left" vertical="center" wrapText="1"/>
    </xf>
    <xf numFmtId="44" fontId="33" fillId="0" borderId="12" xfId="15" applyFont="1" applyBorder="1" applyAlignment="1">
      <alignment horizontal="left" vertical="center" wrapText="1"/>
    </xf>
    <xf numFmtId="44" fontId="36" fillId="0" borderId="49" xfId="15" applyFont="1" applyBorder="1" applyAlignment="1">
      <alignment horizontal="left" vertical="center" wrapText="1"/>
    </xf>
    <xf numFmtId="44" fontId="36" fillId="0" borderId="51" xfId="15" applyFont="1" applyBorder="1" applyAlignment="1">
      <alignment horizontal="left" vertical="center" wrapText="1"/>
    </xf>
    <xf numFmtId="0" fontId="36" fillId="0" borderId="43" xfId="0" quotePrefix="1" applyFont="1" applyBorder="1" applyAlignment="1">
      <alignment horizontal="left" vertical="center" wrapText="1"/>
    </xf>
    <xf numFmtId="171" fontId="33" fillId="0" borderId="1" xfId="0" applyNumberFormat="1" applyFont="1" applyBorder="1" applyAlignment="1">
      <alignment horizontal="center" vertical="center"/>
    </xf>
    <xf numFmtId="0" fontId="36" fillId="0" borderId="28" xfId="0" quotePrefix="1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 indent="1"/>
    </xf>
    <xf numFmtId="170" fontId="37" fillId="0" borderId="7" xfId="0" applyNumberFormat="1" applyFont="1" applyBorder="1" applyAlignment="1">
      <alignment horizontal="center" vertical="center"/>
    </xf>
    <xf numFmtId="170" fontId="37" fillId="0" borderId="11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44" fontId="30" fillId="0" borderId="7" xfId="15" applyFont="1" applyFill="1" applyBorder="1" applyAlignment="1">
      <alignment horizontal="center" vertical="center"/>
    </xf>
    <xf numFmtId="0" fontId="33" fillId="0" borderId="25" xfId="0" quotePrefix="1" applyFont="1" applyBorder="1" applyAlignment="1">
      <alignment horizontal="left" vertical="center" wrapText="1"/>
    </xf>
    <xf numFmtId="0" fontId="33" fillId="0" borderId="6" xfId="0" quotePrefix="1" applyFont="1" applyBorder="1" applyAlignment="1">
      <alignment horizontal="left" vertical="center" wrapText="1"/>
    </xf>
    <xf numFmtId="44" fontId="37" fillId="0" borderId="37" xfId="15" applyFont="1" applyFill="1" applyBorder="1" applyAlignment="1">
      <alignment horizontal="center" vertical="center" wrapText="1"/>
    </xf>
    <xf numFmtId="44" fontId="37" fillId="0" borderId="41" xfId="15" applyFont="1" applyFill="1" applyBorder="1" applyAlignment="1">
      <alignment horizontal="center" vertical="center" wrapText="1"/>
    </xf>
    <xf numFmtId="44" fontId="37" fillId="0" borderId="54" xfId="15" applyFont="1" applyFill="1" applyBorder="1" applyAlignment="1">
      <alignment horizontal="center" vertical="center" wrapText="1"/>
    </xf>
    <xf numFmtId="171" fontId="36" fillId="0" borderId="42" xfId="17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171" fontId="30" fillId="0" borderId="7" xfId="0" applyNumberFormat="1" applyFont="1" applyBorder="1" applyAlignment="1">
      <alignment horizontal="center" vertical="center"/>
    </xf>
    <xf numFmtId="171" fontId="33" fillId="0" borderId="24" xfId="0" applyNumberFormat="1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 indent="1"/>
    </xf>
    <xf numFmtId="0" fontId="33" fillId="0" borderId="57" xfId="0" applyFont="1" applyBorder="1" applyAlignment="1">
      <alignment horizontal="center" vertical="center" wrapText="1"/>
    </xf>
    <xf numFmtId="44" fontId="37" fillId="0" borderId="24" xfId="15" applyFont="1" applyFill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 wrapText="1"/>
    </xf>
    <xf numFmtId="44" fontId="33" fillId="0" borderId="4" xfId="15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2" xfId="0" quotePrefix="1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170" fontId="37" fillId="0" borderId="24" xfId="0" applyNumberFormat="1" applyFont="1" applyBorder="1" applyAlignment="1">
      <alignment horizontal="center" vertical="center"/>
    </xf>
    <xf numFmtId="170" fontId="37" fillId="0" borderId="1" xfId="0" applyNumberFormat="1" applyFont="1" applyBorder="1" applyAlignment="1">
      <alignment horizontal="center" vertical="center"/>
    </xf>
    <xf numFmtId="171" fontId="30" fillId="0" borderId="11" xfId="0" applyNumberFormat="1" applyFont="1" applyBorder="1" applyAlignment="1">
      <alignment horizontal="center" vertical="center"/>
    </xf>
    <xf numFmtId="171" fontId="30" fillId="0" borderId="4" xfId="0" applyNumberFormat="1" applyFont="1" applyBorder="1" applyAlignment="1">
      <alignment horizontal="center" vertical="center"/>
    </xf>
    <xf numFmtId="171" fontId="33" fillId="0" borderId="7" xfId="17" applyNumberFormat="1" applyFont="1" applyBorder="1" applyAlignment="1">
      <alignment horizontal="center" vertical="center"/>
    </xf>
    <xf numFmtId="171" fontId="33" fillId="0" borderId="4" xfId="17" applyNumberFormat="1" applyFont="1" applyBorder="1" applyAlignment="1">
      <alignment horizontal="center" vertical="center"/>
    </xf>
    <xf numFmtId="171" fontId="30" fillId="0" borderId="7" xfId="17" applyNumberFormat="1" applyFont="1" applyBorder="1" applyAlignment="1">
      <alignment horizontal="center" vertical="center"/>
    </xf>
    <xf numFmtId="171" fontId="30" fillId="0" borderId="4" xfId="17" applyNumberFormat="1" applyFont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/>
    </xf>
    <xf numFmtId="44" fontId="33" fillId="0" borderId="4" xfId="15" applyFont="1" applyBorder="1" applyAlignment="1">
      <alignment horizontal="center" vertical="center"/>
    </xf>
    <xf numFmtId="0" fontId="36" fillId="0" borderId="49" xfId="0" quotePrefix="1" applyFont="1" applyBorder="1" applyAlignment="1">
      <alignment horizontal="left" vertical="center" wrapText="1"/>
    </xf>
    <xf numFmtId="0" fontId="36" fillId="0" borderId="51" xfId="0" quotePrefix="1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 wrapText="1"/>
    </xf>
    <xf numFmtId="0" fontId="37" fillId="0" borderId="6" xfId="0" quotePrefix="1" applyFont="1" applyBorder="1" applyAlignment="1">
      <alignment horizontal="left" vertical="center" wrapText="1"/>
    </xf>
    <xf numFmtId="0" fontId="35" fillId="0" borderId="43" xfId="0" quotePrefix="1" applyFont="1" applyBorder="1" applyAlignment="1">
      <alignment horizontal="left" vertical="center" wrapText="1"/>
    </xf>
    <xf numFmtId="172" fontId="33" fillId="0" borderId="7" xfId="17" applyNumberFormat="1" applyFont="1" applyBorder="1" applyAlignment="1">
      <alignment horizontal="center" vertical="center"/>
    </xf>
    <xf numFmtId="172" fontId="33" fillId="0" borderId="4" xfId="17" applyNumberFormat="1" applyFont="1" applyBorder="1" applyAlignment="1">
      <alignment horizontal="center" vertical="center"/>
    </xf>
    <xf numFmtId="0" fontId="28" fillId="18" borderId="23" xfId="0" applyFont="1" applyFill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/>
    </xf>
    <xf numFmtId="0" fontId="28" fillId="18" borderId="25" xfId="0" applyFont="1" applyFill="1" applyBorder="1" applyAlignment="1">
      <alignment horizontal="center" vertical="center"/>
    </xf>
    <xf numFmtId="9" fontId="28" fillId="19" borderId="26" xfId="17" applyFont="1" applyFill="1" applyBorder="1" applyAlignment="1">
      <alignment horizontal="center" vertical="center"/>
    </xf>
    <xf numFmtId="9" fontId="28" fillId="19" borderId="27" xfId="17" applyFont="1" applyFill="1" applyBorder="1" applyAlignment="1">
      <alignment horizontal="center" vertical="center"/>
    </xf>
    <xf numFmtId="9" fontId="28" fillId="19" borderId="27" xfId="17" applyFont="1" applyFill="1" applyBorder="1" applyAlignment="1">
      <alignment horizontal="left" vertical="center"/>
    </xf>
    <xf numFmtId="14" fontId="29" fillId="19" borderId="27" xfId="17" applyNumberFormat="1" applyFont="1" applyFill="1" applyBorder="1" applyAlignment="1">
      <alignment horizontal="center" vertical="center"/>
    </xf>
    <xf numFmtId="14" fontId="29" fillId="19" borderId="28" xfId="17" applyNumberFormat="1" applyFont="1" applyFill="1" applyBorder="1" applyAlignment="1">
      <alignment horizontal="center" vertical="center"/>
    </xf>
    <xf numFmtId="44" fontId="30" fillId="0" borderId="24" xfId="15" applyFont="1" applyBorder="1" applyAlignment="1">
      <alignment horizontal="center" vertical="center"/>
    </xf>
    <xf numFmtId="44" fontId="30" fillId="0" borderId="1" xfId="15" applyFont="1" applyBorder="1" applyAlignment="1">
      <alignment horizontal="center" vertical="center"/>
    </xf>
    <xf numFmtId="44" fontId="30" fillId="0" borderId="7" xfId="15" applyFont="1" applyBorder="1" applyAlignment="1">
      <alignment horizontal="center" vertical="center"/>
    </xf>
    <xf numFmtId="171" fontId="30" fillId="0" borderId="24" xfId="17" applyNumberFormat="1" applyFont="1" applyBorder="1" applyAlignment="1">
      <alignment horizontal="center" vertical="center"/>
    </xf>
    <xf numFmtId="171" fontId="30" fillId="0" borderId="1" xfId="17" applyNumberFormat="1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/>
    </xf>
    <xf numFmtId="0" fontId="33" fillId="22" borderId="17" xfId="0" applyFont="1" applyFill="1" applyBorder="1" applyAlignment="1">
      <alignment horizontal="center" vertical="center" wrapText="1" indent="1"/>
    </xf>
    <xf numFmtId="0" fontId="33" fillId="22" borderId="21" xfId="0" applyFont="1" applyFill="1" applyBorder="1" applyAlignment="1">
      <alignment horizontal="center" vertical="center" wrapText="1" indent="1"/>
    </xf>
  </cellXfs>
  <cellStyles count="27">
    <cellStyle name="Currency" xfId="15" builtinId="4"/>
    <cellStyle name="Currency 2" xfId="4" xr:uid="{00000000-0005-0000-0000-000000000000}"/>
    <cellStyle name="Currency 2 2" xfId="20" xr:uid="{3CB2154D-0B82-4595-A08D-BABB9FD39853}"/>
    <cellStyle name="Currency 3" xfId="21" xr:uid="{C9037DF1-DAAE-4636-88D1-A8D73BB2C851}"/>
    <cellStyle name="Euro" xfId="5" xr:uid="{00000000-0005-0000-0000-000001000000}"/>
    <cellStyle name="Euro 2" xfId="22" xr:uid="{438F2524-B3BD-4A50-9187-378238E43D6D}"/>
    <cellStyle name="Migliaia 2" xfId="6" xr:uid="{00000000-0005-0000-0000-000002000000}"/>
    <cellStyle name="Milliers [0]_budgetcalend 2002 02" xfId="7" xr:uid="{00000000-0005-0000-0000-000003000000}"/>
    <cellStyle name="Milliers_budgetcalend 2002 02" xfId="8" xr:uid="{00000000-0005-0000-0000-000004000000}"/>
    <cellStyle name="Monétaire [0]_budgetcalend 2002 02" xfId="9" xr:uid="{00000000-0005-0000-0000-000005000000}"/>
    <cellStyle name="Monétaire_budgetcalend 2002 02" xfId="10" xr:uid="{00000000-0005-0000-0000-000006000000}"/>
    <cellStyle name="Normal" xfId="0" builtinId="0"/>
    <cellStyle name="Normal 2" xfId="16" xr:uid="{D691DDE3-E7A8-438F-AE31-05FB4FFA5D3F}"/>
    <cellStyle name="Normal 3" xfId="23" xr:uid="{4E49F4C7-2CD6-4434-A881-26F740BA1A68}"/>
    <cellStyle name="Normale 2" xfId="11" xr:uid="{00000000-0005-0000-0000-000008000000}"/>
    <cellStyle name="Normale 2 2" xfId="18" xr:uid="{4D203F4E-BF89-4288-96A1-A68D7C0C97DA}"/>
    <cellStyle name="Normale 2 3" xfId="24" xr:uid="{E8492E38-AB36-4F2C-927E-6CFC117E806C}"/>
    <cellStyle name="Normale 3" xfId="2" xr:uid="{00000000-0005-0000-0000-000009000000}"/>
    <cellStyle name="Normale 3 2" xfId="25" xr:uid="{781B44AD-95A7-4173-95B8-260552C793EF}"/>
    <cellStyle name="Normale 4" xfId="3" xr:uid="{00000000-0005-0000-0000-00000A000000}"/>
    <cellStyle name="Percent" xfId="17" builtinId="5"/>
    <cellStyle name="Percent 2" xfId="12" xr:uid="{00000000-0005-0000-0000-00000B000000}"/>
    <cellStyle name="Percent 2 2" xfId="26" xr:uid="{7B7B77EA-8456-4F6E-A48D-39A40A55F1AF}"/>
    <cellStyle name="Percentuale 2" xfId="1" xr:uid="{00000000-0005-0000-0000-00000C000000}"/>
    <cellStyle name="Percentuale 3" xfId="13" xr:uid="{00000000-0005-0000-0000-00000D000000}"/>
    <cellStyle name="Valuta 2" xfId="14" xr:uid="{00000000-0005-0000-0000-00000E000000}"/>
    <cellStyle name="Valuta 2 2" xfId="19" xr:uid="{72D7C8F2-FACF-4AC2-994F-E22C4204E46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12</xdr:col>
      <xdr:colOff>116840</xdr:colOff>
      <xdr:row>1</xdr:row>
      <xdr:rowOff>56444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34AFAC77-5CE9-410E-9728-33D78F91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15240"/>
          <a:ext cx="24230471" cy="1889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1"/>
  <sheetViews>
    <sheetView topLeftCell="BG1" zoomScaleNormal="100" workbookViewId="0">
      <selection activeCell="BN3" sqref="BN3"/>
    </sheetView>
  </sheetViews>
  <sheetFormatPr defaultColWidth="12.5546875" defaultRowHeight="14.4" x14ac:dyDescent="0.3"/>
  <cols>
    <col min="1" max="1" width="10.5546875" customWidth="1"/>
    <col min="2" max="29" width="15.5546875" customWidth="1"/>
    <col min="30" max="31" width="20" customWidth="1"/>
    <col min="32" max="33" width="15.5546875" customWidth="1"/>
    <col min="34" max="34" width="4.5546875" customWidth="1"/>
    <col min="35" max="45" width="17.5546875" customWidth="1"/>
    <col min="46" max="56" width="14.5546875" customWidth="1"/>
    <col min="57" max="57" width="4.5546875" customWidth="1"/>
    <col min="58" max="65" width="24.5546875" customWidth="1"/>
  </cols>
  <sheetData>
    <row r="1" spans="1:65" ht="26.1" customHeight="1" x14ac:dyDescent="0.3">
      <c r="B1" s="483" t="s">
        <v>0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4"/>
      <c r="AH1" s="2"/>
      <c r="AI1" s="485" t="s">
        <v>1</v>
      </c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2"/>
      <c r="BF1" s="487" t="s">
        <v>2</v>
      </c>
      <c r="BG1" s="487"/>
      <c r="BH1" s="487"/>
      <c r="BI1" s="487"/>
      <c r="BJ1" s="487"/>
      <c r="BK1" s="487"/>
      <c r="BL1" s="487"/>
      <c r="BM1" s="487"/>
    </row>
    <row r="2" spans="1:65" s="9" customFormat="1" ht="84" customHeight="1" x14ac:dyDescent="0.3">
      <c r="B2" s="31" t="s">
        <v>3</v>
      </c>
      <c r="C2" s="31" t="s">
        <v>4</v>
      </c>
      <c r="D2" s="31" t="s">
        <v>5</v>
      </c>
      <c r="E2" s="37" t="s">
        <v>6</v>
      </c>
      <c r="F2" s="37" t="s">
        <v>7</v>
      </c>
      <c r="G2" s="37" t="s">
        <v>8</v>
      </c>
      <c r="H2" s="37" t="s">
        <v>9</v>
      </c>
      <c r="I2" s="37" t="s">
        <v>10</v>
      </c>
      <c r="J2" s="37" t="s">
        <v>11</v>
      </c>
      <c r="K2" s="31" t="s">
        <v>12</v>
      </c>
      <c r="L2" s="31" t="s">
        <v>13</v>
      </c>
      <c r="M2" s="31" t="s">
        <v>14</v>
      </c>
      <c r="N2" s="31" t="s">
        <v>15</v>
      </c>
      <c r="O2" s="31" t="s">
        <v>16</v>
      </c>
      <c r="P2" s="31" t="s">
        <v>17</v>
      </c>
      <c r="Q2" s="31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26</v>
      </c>
      <c r="Z2" s="31" t="s">
        <v>27</v>
      </c>
      <c r="AA2" s="31" t="s">
        <v>28</v>
      </c>
      <c r="AB2" s="31" t="s">
        <v>29</v>
      </c>
      <c r="AC2" s="31" t="s">
        <v>30</v>
      </c>
      <c r="AD2" s="31" t="s">
        <v>31</v>
      </c>
      <c r="AE2" s="31" t="s">
        <v>32</v>
      </c>
      <c r="AF2" s="31" t="s">
        <v>33</v>
      </c>
      <c r="AG2" s="31" t="s">
        <v>34</v>
      </c>
      <c r="AH2" s="32"/>
      <c r="AI2" s="33" t="s">
        <v>35</v>
      </c>
      <c r="AJ2" s="33" t="s">
        <v>36</v>
      </c>
      <c r="AK2" s="34" t="s">
        <v>37</v>
      </c>
      <c r="AL2" s="34" t="s">
        <v>38</v>
      </c>
      <c r="AM2" s="34" t="s">
        <v>39</v>
      </c>
      <c r="AN2" s="34" t="s">
        <v>40</v>
      </c>
      <c r="AO2" s="34" t="s">
        <v>41</v>
      </c>
      <c r="AP2" s="34" t="s">
        <v>42</v>
      </c>
      <c r="AQ2" s="34" t="s">
        <v>43</v>
      </c>
      <c r="AR2" s="34" t="s">
        <v>44</v>
      </c>
      <c r="AS2" s="34" t="s">
        <v>45</v>
      </c>
      <c r="AT2" s="35" t="s">
        <v>46</v>
      </c>
      <c r="AU2" s="35" t="s">
        <v>47</v>
      </c>
      <c r="AV2" s="35" t="s">
        <v>48</v>
      </c>
      <c r="AW2" s="35" t="s">
        <v>49</v>
      </c>
      <c r="AX2" s="35" t="s">
        <v>50</v>
      </c>
      <c r="AY2" s="35" t="s">
        <v>51</v>
      </c>
      <c r="AZ2" s="35" t="s">
        <v>52</v>
      </c>
      <c r="BA2" s="35" t="s">
        <v>53</v>
      </c>
      <c r="BB2" s="35" t="s">
        <v>54</v>
      </c>
      <c r="BC2" s="35" t="s">
        <v>55</v>
      </c>
      <c r="BD2" s="35" t="s">
        <v>56</v>
      </c>
      <c r="BE2" s="32"/>
      <c r="BF2" s="36" t="s">
        <v>57</v>
      </c>
      <c r="BG2" s="36" t="s">
        <v>58</v>
      </c>
      <c r="BH2" s="36" t="s">
        <v>59</v>
      </c>
      <c r="BI2" s="36" t="s">
        <v>60</v>
      </c>
      <c r="BJ2" s="36" t="s">
        <v>61</v>
      </c>
      <c r="BK2" s="36" t="s">
        <v>62</v>
      </c>
      <c r="BL2" s="36" t="s">
        <v>63</v>
      </c>
      <c r="BM2" s="36" t="s">
        <v>64</v>
      </c>
    </row>
    <row r="3" spans="1:65" s="14" customFormat="1" ht="176.1" customHeight="1" x14ac:dyDescent="0.3">
      <c r="A3" s="38" t="s">
        <v>65</v>
      </c>
      <c r="B3" s="29" t="s">
        <v>66</v>
      </c>
      <c r="C3" s="29" t="s">
        <v>67</v>
      </c>
      <c r="D3" s="29" t="s">
        <v>66</v>
      </c>
      <c r="E3" s="28" t="s">
        <v>68</v>
      </c>
      <c r="F3" s="28" t="s">
        <v>68</v>
      </c>
      <c r="G3" s="28" t="s">
        <v>68</v>
      </c>
      <c r="H3" s="28" t="s">
        <v>68</v>
      </c>
      <c r="I3" s="28" t="s">
        <v>68</v>
      </c>
      <c r="J3" s="28" t="s">
        <v>68</v>
      </c>
      <c r="K3" s="28" t="s">
        <v>68</v>
      </c>
      <c r="L3" s="28" t="s">
        <v>68</v>
      </c>
      <c r="M3" s="28" t="s">
        <v>68</v>
      </c>
      <c r="N3" s="29" t="s">
        <v>69</v>
      </c>
      <c r="O3" s="29" t="s">
        <v>69</v>
      </c>
      <c r="P3" s="28" t="s">
        <v>68</v>
      </c>
      <c r="Q3" s="28" t="s">
        <v>68</v>
      </c>
      <c r="R3" s="28" t="s">
        <v>68</v>
      </c>
      <c r="S3" s="28" t="s">
        <v>68</v>
      </c>
      <c r="T3" s="28" t="s">
        <v>68</v>
      </c>
      <c r="U3" s="28" t="s">
        <v>68</v>
      </c>
      <c r="V3" s="28" t="s">
        <v>68</v>
      </c>
      <c r="W3" s="28" t="s">
        <v>68</v>
      </c>
      <c r="X3" s="28" t="s">
        <v>70</v>
      </c>
      <c r="Y3" s="28" t="s">
        <v>70</v>
      </c>
      <c r="Z3" s="28" t="s">
        <v>71</v>
      </c>
      <c r="AA3" s="28" t="s">
        <v>72</v>
      </c>
      <c r="AB3" s="28" t="s">
        <v>68</v>
      </c>
      <c r="AC3" s="28" t="s">
        <v>68</v>
      </c>
      <c r="AD3" s="30" t="s">
        <v>73</v>
      </c>
      <c r="AE3" s="30" t="s">
        <v>74</v>
      </c>
      <c r="AF3" s="28" t="s">
        <v>75</v>
      </c>
      <c r="AG3" s="28" t="s">
        <v>75</v>
      </c>
      <c r="AH3" s="24"/>
      <c r="AI3" s="12" t="s">
        <v>76</v>
      </c>
      <c r="AJ3" s="12" t="s">
        <v>76</v>
      </c>
      <c r="AK3" s="12" t="s">
        <v>76</v>
      </c>
      <c r="AL3" s="12" t="s">
        <v>76</v>
      </c>
      <c r="AM3" s="12" t="s">
        <v>76</v>
      </c>
      <c r="AN3" s="12" t="s">
        <v>76</v>
      </c>
      <c r="AO3" s="12" t="s">
        <v>76</v>
      </c>
      <c r="AP3" s="12" t="s">
        <v>76</v>
      </c>
      <c r="AQ3" s="12" t="s">
        <v>76</v>
      </c>
      <c r="AR3" s="12" t="s">
        <v>76</v>
      </c>
      <c r="AS3" s="12" t="s">
        <v>76</v>
      </c>
      <c r="AT3" s="12" t="s">
        <v>77</v>
      </c>
      <c r="AU3" s="12" t="s">
        <v>78</v>
      </c>
      <c r="AV3" s="12" t="s">
        <v>78</v>
      </c>
      <c r="AW3" s="12" t="s">
        <v>77</v>
      </c>
      <c r="AX3" s="12" t="s">
        <v>78</v>
      </c>
      <c r="AY3" s="12" t="s">
        <v>78</v>
      </c>
      <c r="AZ3" s="12" t="s">
        <v>78</v>
      </c>
      <c r="BA3" s="12" t="s">
        <v>77</v>
      </c>
      <c r="BB3" s="12" t="s">
        <v>78</v>
      </c>
      <c r="BC3" s="12" t="s">
        <v>78</v>
      </c>
      <c r="BD3" s="12" t="s">
        <v>78</v>
      </c>
      <c r="BE3" s="24"/>
      <c r="BF3" s="27" t="s">
        <v>79</v>
      </c>
      <c r="BG3" s="27" t="s">
        <v>80</v>
      </c>
      <c r="BH3" s="27" t="s">
        <v>81</v>
      </c>
      <c r="BI3" s="27" t="s">
        <v>82</v>
      </c>
      <c r="BJ3" s="27" t="s">
        <v>83</v>
      </c>
      <c r="BK3" s="27" t="s">
        <v>84</v>
      </c>
      <c r="BL3" s="27" t="s">
        <v>85</v>
      </c>
      <c r="BM3" s="27" t="s">
        <v>86</v>
      </c>
    </row>
    <row r="4" spans="1:65" s="4" customFormat="1" ht="78" hidden="1" customHeight="1" x14ac:dyDescent="0.3">
      <c r="A4" s="13" t="s">
        <v>87</v>
      </c>
      <c r="B4" s="1" t="s">
        <v>88</v>
      </c>
      <c r="C4" s="1" t="s">
        <v>88</v>
      </c>
      <c r="D4" s="1" t="s">
        <v>88</v>
      </c>
      <c r="E4" s="15" t="s">
        <v>89</v>
      </c>
      <c r="F4" s="15" t="s">
        <v>89</v>
      </c>
      <c r="G4" s="15" t="s">
        <v>89</v>
      </c>
      <c r="H4" s="15" t="s">
        <v>89</v>
      </c>
      <c r="I4" s="15" t="s">
        <v>89</v>
      </c>
      <c r="J4" s="15" t="s">
        <v>89</v>
      </c>
      <c r="K4" s="15" t="s">
        <v>89</v>
      </c>
      <c r="L4" s="15" t="s">
        <v>89</v>
      </c>
      <c r="M4" s="15" t="s">
        <v>89</v>
      </c>
      <c r="N4" s="1" t="s">
        <v>88</v>
      </c>
      <c r="O4" s="1" t="s">
        <v>88</v>
      </c>
      <c r="P4" s="15" t="s">
        <v>89</v>
      </c>
      <c r="Q4" s="15" t="s">
        <v>89</v>
      </c>
      <c r="R4" s="15" t="s">
        <v>89</v>
      </c>
      <c r="S4" s="15" t="s">
        <v>89</v>
      </c>
      <c r="T4" s="15" t="s">
        <v>89</v>
      </c>
      <c r="U4" s="15" t="s">
        <v>89</v>
      </c>
      <c r="V4" s="15" t="s">
        <v>89</v>
      </c>
      <c r="W4" s="15" t="s">
        <v>89</v>
      </c>
      <c r="X4" s="6" t="s">
        <v>90</v>
      </c>
      <c r="Y4" s="6" t="s">
        <v>90</v>
      </c>
      <c r="Z4" s="6" t="s">
        <v>90</v>
      </c>
      <c r="AA4" s="17" t="s">
        <v>91</v>
      </c>
      <c r="AB4" s="15" t="s">
        <v>89</v>
      </c>
      <c r="AC4" s="15" t="s">
        <v>89</v>
      </c>
      <c r="AD4" s="17"/>
      <c r="AE4" s="16"/>
      <c r="AF4" s="17"/>
      <c r="AG4" s="17"/>
      <c r="AH4" s="23"/>
      <c r="AI4" s="16"/>
      <c r="AJ4" s="18"/>
      <c r="AK4" s="18"/>
      <c r="AL4" s="18"/>
      <c r="AM4" s="17"/>
      <c r="AN4" s="16"/>
      <c r="AO4" s="16"/>
      <c r="AP4" s="16"/>
      <c r="AQ4" s="16"/>
      <c r="AR4" s="16"/>
      <c r="AS4" s="16"/>
      <c r="AT4" s="488" t="s">
        <v>92</v>
      </c>
      <c r="AU4" s="488"/>
      <c r="AV4" s="26"/>
      <c r="AW4" s="488" t="s">
        <v>93</v>
      </c>
      <c r="AX4" s="488"/>
      <c r="AY4" s="488"/>
      <c r="AZ4" s="488"/>
      <c r="BA4" s="488" t="s">
        <v>94</v>
      </c>
      <c r="BB4" s="488"/>
      <c r="BC4" s="488"/>
      <c r="BD4" s="488"/>
      <c r="BE4" s="23"/>
      <c r="BF4" s="17"/>
      <c r="BG4" s="17"/>
      <c r="BH4" s="17"/>
      <c r="BI4" s="16"/>
      <c r="BJ4" s="16"/>
      <c r="BK4" s="16"/>
      <c r="BL4" s="16"/>
      <c r="BM4" s="16"/>
    </row>
    <row r="5" spans="1:65" s="14" customFormat="1" ht="41.85" hidden="1" customHeight="1" x14ac:dyDescent="0.3">
      <c r="A5" s="13" t="s">
        <v>95</v>
      </c>
      <c r="B5" s="19"/>
      <c r="C5" s="19" t="s">
        <v>96</v>
      </c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0"/>
      <c r="Q5" s="10"/>
      <c r="R5" s="10"/>
      <c r="S5" s="10"/>
      <c r="T5" s="10"/>
      <c r="U5" s="10"/>
      <c r="V5" s="10"/>
      <c r="W5" s="19"/>
      <c r="X5" s="19" t="s">
        <v>96</v>
      </c>
      <c r="Y5" s="19" t="s">
        <v>96</v>
      </c>
      <c r="Z5" s="19" t="s">
        <v>96</v>
      </c>
      <c r="AA5" s="19" t="s">
        <v>97</v>
      </c>
      <c r="AB5" s="19"/>
      <c r="AC5" s="10"/>
      <c r="AD5" s="10"/>
      <c r="AE5" s="19"/>
      <c r="AF5" s="10"/>
      <c r="AG5" s="10"/>
      <c r="AH5" s="19"/>
      <c r="AI5" s="19"/>
      <c r="AJ5" s="22"/>
      <c r="AK5" s="22"/>
      <c r="AL5" s="22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</row>
    <row r="6" spans="1:65" s="14" customFormat="1" ht="55.35" hidden="1" customHeight="1" x14ac:dyDescent="0.3">
      <c r="A6" s="13" t="s">
        <v>65</v>
      </c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21"/>
      <c r="Q6" s="10"/>
      <c r="R6" s="10"/>
      <c r="S6" s="10"/>
      <c r="T6" s="10"/>
      <c r="U6" s="10"/>
      <c r="V6" s="10"/>
      <c r="W6" s="19"/>
      <c r="X6" s="26" t="s">
        <v>98</v>
      </c>
      <c r="Y6" s="26" t="s">
        <v>98</v>
      </c>
      <c r="Z6" s="19"/>
      <c r="AA6" s="19"/>
      <c r="AB6" s="19"/>
      <c r="AC6" s="26" t="s">
        <v>99</v>
      </c>
      <c r="AD6" s="10"/>
      <c r="AE6" s="19"/>
      <c r="AF6" s="10"/>
      <c r="AG6" s="10"/>
      <c r="AH6" s="19"/>
      <c r="AI6" s="19"/>
      <c r="AJ6" s="22"/>
      <c r="AK6" s="22"/>
      <c r="AL6" s="22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 ht="110.4" x14ac:dyDescent="0.3">
      <c r="E7" s="3"/>
      <c r="F7" s="3"/>
      <c r="G7" s="3"/>
      <c r="H7" s="3"/>
      <c r="I7" s="3"/>
      <c r="J7" s="3"/>
      <c r="K7" s="3"/>
      <c r="L7" s="3"/>
      <c r="P7" s="2"/>
      <c r="R7" s="5"/>
      <c r="X7" s="26" t="s">
        <v>100</v>
      </c>
      <c r="Y7" s="26" t="s">
        <v>100</v>
      </c>
      <c r="AC7" s="26" t="s">
        <v>99</v>
      </c>
      <c r="AD7" s="2"/>
      <c r="AF7" s="2"/>
      <c r="AG7" s="2"/>
      <c r="AJ7" s="11"/>
      <c r="AK7" s="11"/>
      <c r="AL7" s="11"/>
      <c r="BF7" s="25" t="s">
        <v>101</v>
      </c>
      <c r="BH7" s="25" t="s">
        <v>101</v>
      </c>
      <c r="BJ7" s="25" t="s">
        <v>101</v>
      </c>
      <c r="BL7" s="25" t="s">
        <v>101</v>
      </c>
    </row>
    <row r="8" spans="1:65" x14ac:dyDescent="0.3">
      <c r="E8" s="3"/>
      <c r="F8" s="3"/>
      <c r="G8" s="3"/>
      <c r="H8" s="3"/>
      <c r="I8" s="3"/>
      <c r="J8" s="3"/>
      <c r="K8" s="3"/>
      <c r="L8" s="3"/>
      <c r="P8" s="2"/>
      <c r="R8" s="5"/>
      <c r="AF8" s="2"/>
      <c r="AG8" s="2"/>
      <c r="AK8" s="11"/>
      <c r="AL8" s="11"/>
    </row>
    <row r="9" spans="1:65" x14ac:dyDescent="0.3">
      <c r="E9" s="3"/>
      <c r="F9" s="3"/>
      <c r="G9" s="3"/>
      <c r="H9" s="3"/>
      <c r="I9" s="3"/>
      <c r="J9" s="3"/>
      <c r="K9" s="3"/>
      <c r="L9" s="3"/>
      <c r="P9" s="2"/>
      <c r="R9" s="5"/>
      <c r="AF9" s="2"/>
      <c r="AG9" s="2"/>
      <c r="AJ9" s="7"/>
      <c r="AK9" s="7"/>
      <c r="AL9" s="7"/>
    </row>
    <row r="10" spans="1:65" x14ac:dyDescent="0.3">
      <c r="E10" s="3"/>
      <c r="F10" s="3"/>
      <c r="G10" s="3"/>
      <c r="H10" s="3"/>
      <c r="I10" s="3"/>
      <c r="J10" s="3"/>
      <c r="K10" s="3"/>
      <c r="L10" s="3"/>
      <c r="R10" s="5"/>
      <c r="AJ10" s="8"/>
      <c r="AK10" s="8"/>
      <c r="AL10" s="8"/>
    </row>
    <row r="11" spans="1:65" x14ac:dyDescent="0.3">
      <c r="E11" s="3"/>
      <c r="F11" s="3"/>
      <c r="G11" s="3"/>
      <c r="H11" s="3"/>
      <c r="I11" s="3"/>
      <c r="J11" s="3"/>
      <c r="K11" s="3"/>
      <c r="L11" s="3"/>
      <c r="R11" s="5"/>
      <c r="AJ11" s="8"/>
      <c r="AK11" s="8"/>
      <c r="AL11" s="8"/>
    </row>
    <row r="12" spans="1:65" x14ac:dyDescent="0.3">
      <c r="E12" s="3"/>
      <c r="F12" s="3"/>
      <c r="G12" s="3"/>
      <c r="H12" s="3"/>
      <c r="I12" s="3"/>
      <c r="J12" s="3"/>
      <c r="K12" s="3"/>
      <c r="L12" s="3"/>
      <c r="R12" s="5"/>
    </row>
    <row r="13" spans="1:65" x14ac:dyDescent="0.3">
      <c r="E13" s="3"/>
      <c r="F13" s="3"/>
      <c r="G13" s="3"/>
      <c r="H13" s="3"/>
      <c r="I13" s="3"/>
      <c r="J13" s="3"/>
      <c r="K13" s="3"/>
      <c r="L13" s="3"/>
      <c r="R13" s="5"/>
    </row>
    <row r="14" spans="1:65" x14ac:dyDescent="0.3">
      <c r="E14" s="3"/>
      <c r="F14" s="3"/>
      <c r="G14" s="3"/>
      <c r="H14" s="3"/>
      <c r="I14" s="3"/>
      <c r="J14" s="3"/>
      <c r="K14" s="3"/>
      <c r="L14" s="3"/>
      <c r="R14" s="5"/>
    </row>
    <row r="15" spans="1:65" x14ac:dyDescent="0.3">
      <c r="E15" s="3"/>
      <c r="F15" s="3"/>
      <c r="G15" s="3"/>
      <c r="H15" s="3"/>
      <c r="I15" s="3"/>
      <c r="J15" s="3"/>
      <c r="K15" s="3"/>
      <c r="L15" s="3"/>
      <c r="R15" s="5"/>
    </row>
    <row r="16" spans="1:65" x14ac:dyDescent="0.3">
      <c r="E16" s="3"/>
      <c r="F16" s="3"/>
      <c r="G16" s="3"/>
      <c r="H16" s="3"/>
      <c r="I16" s="3"/>
      <c r="J16" s="3"/>
      <c r="K16" s="3"/>
      <c r="L16" s="3"/>
      <c r="R16" s="5"/>
    </row>
    <row r="17" spans="5:18" x14ac:dyDescent="0.3">
      <c r="E17" s="3"/>
      <c r="F17" s="3"/>
      <c r="G17" s="3"/>
      <c r="H17" s="3"/>
      <c r="I17" s="3"/>
      <c r="J17" s="3"/>
      <c r="K17" s="3"/>
      <c r="L17" s="3"/>
      <c r="R17" s="5"/>
    </row>
    <row r="18" spans="5:18" x14ac:dyDescent="0.3">
      <c r="E18" s="3"/>
      <c r="F18" s="3"/>
      <c r="G18" s="3"/>
      <c r="H18" s="3"/>
      <c r="I18" s="3"/>
      <c r="J18" s="3"/>
      <c r="K18" s="3"/>
      <c r="L18" s="3"/>
      <c r="R18" s="5"/>
    </row>
    <row r="19" spans="5:18" x14ac:dyDescent="0.3">
      <c r="E19" s="3"/>
      <c r="F19" s="3"/>
      <c r="G19" s="3"/>
      <c r="H19" s="3"/>
      <c r="I19" s="3"/>
      <c r="J19" s="3"/>
      <c r="K19" s="3"/>
      <c r="L19" s="3"/>
      <c r="R19" s="5"/>
    </row>
    <row r="20" spans="5:18" x14ac:dyDescent="0.3">
      <c r="E20" s="3"/>
      <c r="F20" s="3"/>
      <c r="G20" s="3"/>
      <c r="H20" s="3"/>
      <c r="I20" s="3"/>
      <c r="J20" s="3"/>
      <c r="K20" s="3"/>
      <c r="L20" s="3"/>
      <c r="R20" s="5"/>
    </row>
    <row r="21" spans="5:18" x14ac:dyDescent="0.3">
      <c r="E21" s="3"/>
      <c r="F21" s="3"/>
      <c r="G21" s="3"/>
      <c r="H21" s="3"/>
      <c r="I21" s="3"/>
      <c r="J21" s="3"/>
      <c r="K21" s="3"/>
      <c r="L21" s="3"/>
      <c r="R21" s="5"/>
    </row>
    <row r="22" spans="5:18" x14ac:dyDescent="0.3">
      <c r="E22" s="3"/>
      <c r="F22" s="3"/>
      <c r="G22" s="3"/>
      <c r="H22" s="3"/>
      <c r="I22" s="3"/>
      <c r="J22" s="3"/>
      <c r="K22" s="3"/>
      <c r="L22" s="3"/>
      <c r="R22" s="5"/>
    </row>
    <row r="23" spans="5:18" x14ac:dyDescent="0.3">
      <c r="E23" s="3"/>
      <c r="F23" s="3"/>
      <c r="G23" s="3"/>
      <c r="H23" s="3"/>
      <c r="I23" s="3"/>
      <c r="J23" s="3"/>
      <c r="K23" s="3"/>
      <c r="L23" s="3"/>
    </row>
    <row r="24" spans="5:18" x14ac:dyDescent="0.3">
      <c r="E24" s="3"/>
      <c r="F24" s="3"/>
      <c r="G24" s="3"/>
      <c r="H24" s="3"/>
      <c r="I24" s="3"/>
      <c r="J24" s="3"/>
      <c r="K24" s="3"/>
      <c r="L24" s="3"/>
    </row>
    <row r="25" spans="5:18" x14ac:dyDescent="0.3">
      <c r="E25" s="3"/>
      <c r="F25" s="3"/>
      <c r="G25" s="3"/>
      <c r="H25" s="3"/>
      <c r="I25" s="3"/>
      <c r="J25" s="3"/>
      <c r="K25" s="3"/>
      <c r="L25" s="3"/>
    </row>
    <row r="26" spans="5:18" x14ac:dyDescent="0.3">
      <c r="E26" s="3"/>
      <c r="F26" s="3"/>
      <c r="G26" s="3"/>
      <c r="H26" s="3"/>
      <c r="I26" s="3"/>
      <c r="J26" s="3"/>
      <c r="K26" s="3"/>
      <c r="L26" s="3"/>
    </row>
    <row r="27" spans="5:18" x14ac:dyDescent="0.3">
      <c r="E27" s="3"/>
      <c r="F27" s="3"/>
      <c r="G27" s="3"/>
      <c r="H27" s="3"/>
      <c r="I27" s="3"/>
      <c r="J27" s="3"/>
      <c r="K27" s="3"/>
      <c r="L27" s="3"/>
    </row>
    <row r="28" spans="5:18" x14ac:dyDescent="0.3">
      <c r="E28" s="3"/>
      <c r="F28" s="3"/>
      <c r="G28" s="3"/>
      <c r="H28" s="3"/>
      <c r="I28" s="3"/>
      <c r="J28" s="3"/>
      <c r="K28" s="3"/>
      <c r="L28" s="3"/>
    </row>
    <row r="29" spans="5:18" x14ac:dyDescent="0.3">
      <c r="E29" s="3"/>
      <c r="F29" s="3"/>
      <c r="G29" s="3"/>
      <c r="H29" s="3"/>
      <c r="I29" s="3"/>
      <c r="J29" s="3"/>
      <c r="K29" s="3"/>
      <c r="L29" s="3"/>
    </row>
    <row r="30" spans="5:18" x14ac:dyDescent="0.3">
      <c r="E30" s="3"/>
      <c r="F30" s="3"/>
      <c r="G30" s="3"/>
      <c r="H30" s="3"/>
      <c r="I30" s="3"/>
      <c r="J30" s="3"/>
      <c r="K30" s="3"/>
      <c r="L30" s="3"/>
    </row>
    <row r="31" spans="5:18" x14ac:dyDescent="0.3">
      <c r="E31" s="3"/>
      <c r="F31" s="3"/>
      <c r="G31" s="3"/>
      <c r="H31" s="3"/>
      <c r="I31" s="3"/>
      <c r="J31" s="3"/>
      <c r="K31" s="3"/>
      <c r="L31" s="3"/>
    </row>
    <row r="32" spans="5:18" x14ac:dyDescent="0.3">
      <c r="E32" s="3"/>
      <c r="F32" s="3"/>
      <c r="G32" s="3"/>
      <c r="H32" s="3"/>
      <c r="I32" s="3"/>
      <c r="J32" s="3"/>
      <c r="K32" s="3"/>
      <c r="L32" s="3"/>
    </row>
    <row r="33" spans="5:12" x14ac:dyDescent="0.3">
      <c r="E33" s="3"/>
      <c r="F33" s="3"/>
      <c r="G33" s="3"/>
      <c r="H33" s="3"/>
      <c r="I33" s="3"/>
      <c r="J33" s="3"/>
      <c r="K33" s="3"/>
      <c r="L33" s="3"/>
    </row>
    <row r="34" spans="5:12" x14ac:dyDescent="0.3">
      <c r="E34" s="3"/>
      <c r="F34" s="3"/>
      <c r="G34" s="3"/>
      <c r="H34" s="3"/>
      <c r="I34" s="3"/>
      <c r="J34" s="3"/>
      <c r="K34" s="3"/>
      <c r="L34" s="3"/>
    </row>
    <row r="35" spans="5:12" x14ac:dyDescent="0.3">
      <c r="E35" s="3"/>
      <c r="F35" s="3"/>
      <c r="G35" s="3"/>
      <c r="H35" s="3"/>
      <c r="I35" s="3"/>
      <c r="J35" s="3"/>
      <c r="K35" s="3"/>
      <c r="L35" s="3"/>
    </row>
    <row r="36" spans="5:12" x14ac:dyDescent="0.3">
      <c r="E36" s="3"/>
      <c r="F36" s="3"/>
      <c r="G36" s="3"/>
      <c r="H36" s="3"/>
      <c r="I36" s="3"/>
      <c r="J36" s="3"/>
      <c r="K36" s="3"/>
      <c r="L36" s="3"/>
    </row>
    <row r="37" spans="5:12" x14ac:dyDescent="0.3">
      <c r="E37" s="3"/>
      <c r="F37" s="3"/>
      <c r="G37" s="3"/>
      <c r="H37" s="3"/>
      <c r="I37" s="3"/>
      <c r="J37" s="3"/>
      <c r="K37" s="3"/>
      <c r="L37" s="3"/>
    </row>
    <row r="38" spans="5:12" x14ac:dyDescent="0.3">
      <c r="E38" s="3"/>
      <c r="F38" s="3"/>
      <c r="G38" s="3"/>
      <c r="H38" s="3"/>
      <c r="I38" s="3"/>
      <c r="J38" s="3"/>
      <c r="K38" s="3"/>
      <c r="L38" s="3"/>
    </row>
    <row r="39" spans="5:12" x14ac:dyDescent="0.3">
      <c r="E39" s="3"/>
      <c r="F39" s="3"/>
      <c r="G39" s="3"/>
      <c r="H39" s="3"/>
      <c r="I39" s="3"/>
      <c r="J39" s="3"/>
      <c r="K39" s="3"/>
      <c r="L39" s="3"/>
    </row>
    <row r="40" spans="5:12" x14ac:dyDescent="0.3">
      <c r="E40" s="3"/>
      <c r="F40" s="3"/>
      <c r="G40" s="3"/>
      <c r="H40" s="3"/>
      <c r="I40" s="3"/>
      <c r="J40" s="3"/>
      <c r="K40" s="3"/>
      <c r="L40" s="3"/>
    </row>
    <row r="41" spans="5:12" x14ac:dyDescent="0.3">
      <c r="E41" s="3"/>
      <c r="F41" s="3"/>
      <c r="G41" s="3"/>
      <c r="H41" s="3"/>
      <c r="I41" s="3"/>
      <c r="J41" s="3"/>
      <c r="K41" s="3"/>
      <c r="L41" s="3"/>
    </row>
  </sheetData>
  <mergeCells count="6">
    <mergeCell ref="B1:AG1"/>
    <mergeCell ref="AI1:BD1"/>
    <mergeCell ref="BF1:BM1"/>
    <mergeCell ref="AT4:AU4"/>
    <mergeCell ref="AW4:AZ4"/>
    <mergeCell ref="BA4:B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8FDD-4D22-4E93-96E9-8042A400E4FA}">
  <dimension ref="A1:N6"/>
  <sheetViews>
    <sheetView tabSelected="1" zoomScale="51" zoomScaleNormal="51" workbookViewId="0">
      <pane ySplit="3" topLeftCell="A4" activePane="bottomLeft" state="frozen"/>
      <selection pane="bottomLeft" activeCell="G5" sqref="G5"/>
    </sheetView>
  </sheetViews>
  <sheetFormatPr defaultRowHeight="14.4" x14ac:dyDescent="0.3"/>
  <cols>
    <col min="1" max="1" width="7.44140625" style="414" customWidth="1"/>
    <col min="2" max="2" width="15.44140625" customWidth="1"/>
    <col min="3" max="3" width="32.6640625" customWidth="1"/>
    <col min="4" max="4" width="50.5546875" customWidth="1"/>
    <col min="5" max="5" width="21.88671875" customWidth="1"/>
    <col min="6" max="6" width="28.88671875" style="467" customWidth="1"/>
    <col min="7" max="7" width="57.77734375" customWidth="1"/>
    <col min="8" max="8" width="53.88671875" customWidth="1"/>
    <col min="9" max="9" width="20.77734375" customWidth="1"/>
    <col min="10" max="10" width="18.21875" customWidth="1"/>
    <col min="11" max="11" width="20.33203125" customWidth="1"/>
    <col min="12" max="12" width="24" customWidth="1"/>
    <col min="13" max="13" width="28.6640625" customWidth="1"/>
    <col min="14" max="14" width="28.88671875" customWidth="1"/>
  </cols>
  <sheetData>
    <row r="1" spans="1:14" ht="145.80000000000001" customHeight="1" x14ac:dyDescent="0.3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ht="51" customHeight="1" x14ac:dyDescent="0.3">
      <c r="A2" s="489" t="s">
        <v>682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</row>
    <row r="3" spans="1:14" s="482" customFormat="1" ht="69" customHeight="1" x14ac:dyDescent="0.3">
      <c r="A3" s="478" t="s">
        <v>668</v>
      </c>
      <c r="B3" s="478" t="s">
        <v>669</v>
      </c>
      <c r="C3" s="478" t="s">
        <v>103</v>
      </c>
      <c r="D3" s="478" t="s">
        <v>104</v>
      </c>
      <c r="E3" s="478" t="s">
        <v>152</v>
      </c>
      <c r="F3" s="479" t="s">
        <v>663</v>
      </c>
      <c r="G3" s="479" t="s">
        <v>105</v>
      </c>
      <c r="H3" s="479" t="s">
        <v>106</v>
      </c>
      <c r="I3" s="479" t="s">
        <v>667</v>
      </c>
      <c r="J3" s="480" t="s">
        <v>664</v>
      </c>
      <c r="K3" s="481" t="s">
        <v>665</v>
      </c>
      <c r="L3" s="481" t="s">
        <v>666</v>
      </c>
      <c r="M3" s="479" t="s">
        <v>153</v>
      </c>
      <c r="N3" s="479" t="s">
        <v>154</v>
      </c>
    </row>
    <row r="4" spans="1:14" ht="129" customHeight="1" x14ac:dyDescent="0.3">
      <c r="A4" s="477">
        <v>28</v>
      </c>
      <c r="B4" s="468" t="s">
        <v>119</v>
      </c>
      <c r="C4" s="468" t="s">
        <v>670</v>
      </c>
      <c r="D4" s="468" t="s">
        <v>673</v>
      </c>
      <c r="E4" s="468" t="s">
        <v>683</v>
      </c>
      <c r="F4" s="468" t="s">
        <v>684</v>
      </c>
      <c r="G4" s="471" t="s">
        <v>679</v>
      </c>
      <c r="H4" s="471" t="s">
        <v>676</v>
      </c>
      <c r="I4" s="470">
        <v>45293</v>
      </c>
      <c r="J4" s="474">
        <v>46389</v>
      </c>
      <c r="K4" s="475">
        <v>14999999.99</v>
      </c>
      <c r="L4" s="476">
        <v>0.5</v>
      </c>
      <c r="M4" s="468" t="s">
        <v>675</v>
      </c>
      <c r="N4" s="468" t="s">
        <v>107</v>
      </c>
    </row>
    <row r="5" spans="1:14" ht="129" customHeight="1" x14ac:dyDescent="0.3">
      <c r="A5" s="477">
        <v>53</v>
      </c>
      <c r="B5" s="472" t="s">
        <v>129</v>
      </c>
      <c r="C5" s="473" t="s">
        <v>671</v>
      </c>
      <c r="D5" s="468" t="s">
        <v>674</v>
      </c>
      <c r="E5" s="468" t="s">
        <v>683</v>
      </c>
      <c r="F5" s="468" t="s">
        <v>685</v>
      </c>
      <c r="G5" s="471" t="s">
        <v>680</v>
      </c>
      <c r="H5" s="471" t="s">
        <v>677</v>
      </c>
      <c r="I5" s="470">
        <v>45474</v>
      </c>
      <c r="J5" s="474">
        <v>46935</v>
      </c>
      <c r="K5" s="475">
        <v>3000000</v>
      </c>
      <c r="L5" s="476">
        <v>0.5</v>
      </c>
      <c r="M5" s="468" t="s">
        <v>675</v>
      </c>
      <c r="N5" s="468" t="s">
        <v>107</v>
      </c>
    </row>
    <row r="6" spans="1:14" ht="129" customHeight="1" x14ac:dyDescent="0.3">
      <c r="A6" s="477">
        <v>74</v>
      </c>
      <c r="B6" s="473" t="s">
        <v>132</v>
      </c>
      <c r="C6" s="468" t="s">
        <v>672</v>
      </c>
      <c r="D6" s="468" t="s">
        <v>131</v>
      </c>
      <c r="E6" s="468" t="s">
        <v>683</v>
      </c>
      <c r="F6" s="468" t="s">
        <v>686</v>
      </c>
      <c r="G6" s="469" t="s">
        <v>681</v>
      </c>
      <c r="H6" s="469" t="s">
        <v>678</v>
      </c>
      <c r="I6" s="470">
        <v>45190</v>
      </c>
      <c r="J6" s="474">
        <v>46467</v>
      </c>
      <c r="K6" s="475">
        <v>386325</v>
      </c>
      <c r="L6" s="476">
        <v>0.5</v>
      </c>
      <c r="M6" s="468" t="s">
        <v>136</v>
      </c>
      <c r="N6" s="468" t="s">
        <v>107</v>
      </c>
    </row>
  </sheetData>
  <mergeCells count="2">
    <mergeCell ref="A1:N1"/>
    <mergeCell ref="A2:N2"/>
  </mergeCells>
  <dataValidations count="1">
    <dataValidation type="list" allowBlank="1" showInputMessage="1" showErrorMessage="1" sqref="M5:M6 E4:F6" xr:uid="{7F3D70DB-46EF-4DCA-92A8-54AEDA993DF4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003C-DAA7-4E1C-A761-347BE51C5791}">
  <dimension ref="B2:C13"/>
  <sheetViews>
    <sheetView workbookViewId="0">
      <selection activeCell="E20" sqref="E20"/>
    </sheetView>
  </sheetViews>
  <sheetFormatPr defaultRowHeight="14.4" x14ac:dyDescent="0.3"/>
  <cols>
    <col min="2" max="2" width="4" customWidth="1"/>
  </cols>
  <sheetData>
    <row r="2" spans="2:3" x14ac:dyDescent="0.3">
      <c r="B2" t="s">
        <v>141</v>
      </c>
    </row>
    <row r="3" spans="2:3" x14ac:dyDescent="0.3">
      <c r="C3" t="s">
        <v>142</v>
      </c>
    </row>
    <row r="4" spans="2:3" x14ac:dyDescent="0.3">
      <c r="C4" t="s">
        <v>143</v>
      </c>
    </row>
    <row r="6" spans="2:3" x14ac:dyDescent="0.3">
      <c r="B6" t="s">
        <v>144</v>
      </c>
    </row>
    <row r="7" spans="2:3" x14ac:dyDescent="0.3">
      <c r="C7" t="s">
        <v>145</v>
      </c>
    </row>
    <row r="8" spans="2:3" x14ac:dyDescent="0.3">
      <c r="C8" t="s">
        <v>146</v>
      </c>
    </row>
    <row r="9" spans="2:3" x14ac:dyDescent="0.3">
      <c r="C9" t="s">
        <v>147</v>
      </c>
    </row>
    <row r="10" spans="2:3" x14ac:dyDescent="0.3">
      <c r="C10" t="s">
        <v>148</v>
      </c>
    </row>
    <row r="11" spans="2:3" x14ac:dyDescent="0.3">
      <c r="C11" t="s">
        <v>149</v>
      </c>
    </row>
    <row r="12" spans="2:3" x14ac:dyDescent="0.3">
      <c r="C12" t="s">
        <v>150</v>
      </c>
    </row>
    <row r="13" spans="2:3" x14ac:dyDescent="0.3">
      <c r="C13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CF8F-B6E0-4456-97E6-2892FBB0623A}">
  <sheetPr filterMode="1">
    <pageSetUpPr fitToPage="1"/>
  </sheetPr>
  <dimension ref="B1:AC112"/>
  <sheetViews>
    <sheetView view="pageBreakPreview" zoomScale="70" zoomScaleNormal="70" zoomScaleSheetLayoutView="70" workbookViewId="0">
      <pane xSplit="11" ySplit="2" topLeftCell="R36" activePane="bottomRight" state="frozen"/>
      <selection pane="topRight" activeCell="A3" sqref="A3"/>
      <selection pane="bottomLeft" activeCell="A3" sqref="A3"/>
      <selection pane="bottomRight" activeCell="X18" sqref="X18:X53"/>
    </sheetView>
  </sheetViews>
  <sheetFormatPr defaultColWidth="8.5546875" defaultRowHeight="15.6" x14ac:dyDescent="0.3"/>
  <cols>
    <col min="1" max="1" width="1.5546875" style="41" customWidth="1"/>
    <col min="2" max="2" width="12.44140625" style="42" customWidth="1"/>
    <col min="3" max="3" width="7.44140625" style="385" customWidth="1"/>
    <col min="4" max="4" width="68.44140625" style="446" customWidth="1"/>
    <col min="5" max="5" width="44.5546875" style="447" customWidth="1"/>
    <col min="6" max="6" width="20" style="14" hidden="1" customWidth="1"/>
    <col min="7" max="7" width="21.5546875" style="41" hidden="1" customWidth="1"/>
    <col min="8" max="8" width="25.5546875" style="40" hidden="1" customWidth="1"/>
    <col min="9" max="10" width="16" style="40" hidden="1" customWidth="1"/>
    <col min="11" max="11" width="4.5546875" style="40" hidden="1" customWidth="1"/>
    <col min="12" max="12" width="21" style="41" customWidth="1"/>
    <col min="13" max="13" width="17.5546875" style="6" hidden="1" customWidth="1"/>
    <col min="14" max="14" width="21.5546875" style="40" hidden="1" customWidth="1"/>
    <col min="15" max="15" width="21.5546875" style="40" customWidth="1"/>
    <col min="16" max="16" width="59.5546875" style="32" hidden="1" customWidth="1"/>
    <col min="17" max="17" width="18.5546875" style="451" hidden="1" customWidth="1"/>
    <col min="18" max="18" width="8.5546875" style="451" customWidth="1"/>
    <col min="19" max="19" width="73.5546875" style="452" customWidth="1"/>
    <col min="20" max="20" width="8.44140625" style="453" hidden="1" customWidth="1"/>
    <col min="21" max="21" width="13.44140625" style="454" customWidth="1"/>
    <col min="22" max="22" width="20.5546875" style="455" customWidth="1"/>
    <col min="23" max="23" width="19" style="456" customWidth="1"/>
    <col min="24" max="24" width="7.44140625" style="391" customWidth="1"/>
    <col min="25" max="25" width="1.44140625" style="457" customWidth="1"/>
    <col min="26" max="26" width="37.44140625" style="41" customWidth="1"/>
    <col min="27" max="27" width="31.44140625" style="41" customWidth="1"/>
    <col min="28" max="28" width="123.5546875" style="32" customWidth="1"/>
    <col min="29" max="16384" width="8.5546875" style="41"/>
  </cols>
  <sheetData>
    <row r="1" spans="2:28" s="46" customFormat="1" ht="32.85" customHeight="1" thickBot="1" x14ac:dyDescent="0.35">
      <c r="B1" s="617" t="s">
        <v>267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9"/>
      <c r="Q1" s="620" t="s">
        <v>268</v>
      </c>
      <c r="R1" s="621"/>
      <c r="S1" s="622"/>
      <c r="T1" s="621"/>
      <c r="U1" s="621"/>
      <c r="V1" s="623" t="s">
        <v>269</v>
      </c>
      <c r="W1" s="623"/>
      <c r="X1" s="624"/>
      <c r="Y1" s="45"/>
    </row>
    <row r="2" spans="2:28" ht="37.35" customHeight="1" thickBot="1" x14ac:dyDescent="0.35">
      <c r="B2" s="47" t="s">
        <v>264</v>
      </c>
      <c r="C2" s="48" t="s">
        <v>270</v>
      </c>
      <c r="D2" s="49" t="s">
        <v>271</v>
      </c>
      <c r="E2" s="50" t="s">
        <v>272</v>
      </c>
      <c r="F2" s="51" t="s">
        <v>273</v>
      </c>
      <c r="G2" s="51" t="s">
        <v>274</v>
      </c>
      <c r="H2" s="51" t="s">
        <v>275</v>
      </c>
      <c r="I2" s="52" t="s">
        <v>276</v>
      </c>
      <c r="J2" s="52" t="s">
        <v>277</v>
      </c>
      <c r="K2" s="52" t="s">
        <v>278</v>
      </c>
      <c r="L2" s="50" t="s">
        <v>274</v>
      </c>
      <c r="M2" s="53" t="s">
        <v>279</v>
      </c>
      <c r="N2" s="54" t="s">
        <v>280</v>
      </c>
      <c r="O2" s="50" t="s">
        <v>281</v>
      </c>
      <c r="P2" s="55"/>
      <c r="Q2" s="56"/>
      <c r="R2" s="57" t="s">
        <v>282</v>
      </c>
      <c r="S2" s="58" t="s">
        <v>283</v>
      </c>
      <c r="T2" s="59"/>
      <c r="U2" s="60" t="s">
        <v>284</v>
      </c>
      <c r="V2" s="61" t="s">
        <v>274</v>
      </c>
      <c r="W2" s="62"/>
      <c r="X2" s="63" t="s">
        <v>285</v>
      </c>
      <c r="Y2" s="64"/>
      <c r="Z2" s="65" t="s">
        <v>286</v>
      </c>
      <c r="AA2" s="66" t="s">
        <v>287</v>
      </c>
      <c r="AB2" s="67" t="s">
        <v>288</v>
      </c>
    </row>
    <row r="3" spans="2:28" ht="30" hidden="1" customHeight="1" x14ac:dyDescent="0.3">
      <c r="B3" s="502" t="s">
        <v>289</v>
      </c>
      <c r="C3" s="68" t="s">
        <v>290</v>
      </c>
      <c r="D3" s="69" t="s">
        <v>291</v>
      </c>
      <c r="E3" s="70" t="s">
        <v>292</v>
      </c>
      <c r="F3" s="71">
        <v>7600000</v>
      </c>
      <c r="G3" s="71">
        <f>L3/2</f>
        <v>1750000</v>
      </c>
      <c r="H3" s="625">
        <f>SUM(G3:G17)</f>
        <v>222200000</v>
      </c>
      <c r="I3" s="628">
        <f>H3/H66</f>
        <v>0.42849482650994258</v>
      </c>
      <c r="J3" s="72" t="s">
        <v>134</v>
      </c>
      <c r="K3" s="73"/>
      <c r="L3" s="71">
        <v>3500000</v>
      </c>
      <c r="M3" s="74" t="s">
        <v>293</v>
      </c>
      <c r="N3" s="625">
        <f>SUM(L3:L17)</f>
        <v>444400000</v>
      </c>
      <c r="O3" s="625">
        <f>SUM(L3:L17)</f>
        <v>444400000</v>
      </c>
      <c r="P3" s="75" t="s">
        <v>294</v>
      </c>
      <c r="Q3" s="76"/>
      <c r="R3" s="77"/>
      <c r="S3" s="78"/>
      <c r="T3" s="78"/>
      <c r="U3" s="79"/>
      <c r="V3" s="80"/>
      <c r="W3" s="506">
        <f>SUM(V3:V17)</f>
        <v>243100394.91</v>
      </c>
      <c r="X3" s="508">
        <f>W3/O3</f>
        <v>0.54703059160666068</v>
      </c>
      <c r="Y3" s="81"/>
      <c r="Z3" s="82"/>
      <c r="AA3" s="83">
        <f>V3</f>
        <v>0</v>
      </c>
      <c r="AB3" s="84" t="s">
        <v>295</v>
      </c>
    </row>
    <row r="4" spans="2:28" ht="35.1" hidden="1" customHeight="1" x14ac:dyDescent="0.3">
      <c r="B4" s="586"/>
      <c r="C4" s="85" t="s">
        <v>296</v>
      </c>
      <c r="D4" s="86" t="s">
        <v>297</v>
      </c>
      <c r="E4" s="87" t="s">
        <v>298</v>
      </c>
      <c r="F4" s="88">
        <v>75000000</v>
      </c>
      <c r="G4" s="88">
        <f>L4/2</f>
        <v>37500000</v>
      </c>
      <c r="H4" s="626"/>
      <c r="I4" s="629"/>
      <c r="J4" s="89" t="s">
        <v>155</v>
      </c>
      <c r="K4" s="90">
        <f>G4</f>
        <v>37500000</v>
      </c>
      <c r="L4" s="88">
        <v>75000000</v>
      </c>
      <c r="M4" s="91" t="s">
        <v>299</v>
      </c>
      <c r="N4" s="626"/>
      <c r="O4" s="626"/>
      <c r="P4" s="92" t="s">
        <v>300</v>
      </c>
      <c r="Q4" s="93"/>
      <c r="R4" s="94" t="s">
        <v>301</v>
      </c>
      <c r="S4" s="95" t="s">
        <v>302</v>
      </c>
      <c r="T4" s="96"/>
      <c r="U4" s="97">
        <v>45204</v>
      </c>
      <c r="V4" s="98">
        <v>30049968.870000001</v>
      </c>
      <c r="W4" s="524"/>
      <c r="X4" s="581"/>
      <c r="Y4" s="81"/>
      <c r="Z4" s="99" t="s">
        <v>303</v>
      </c>
      <c r="AA4" s="83">
        <f t="shared" ref="AA4:AA66" si="0">V4</f>
        <v>30049968.870000001</v>
      </c>
      <c r="AB4" s="100" t="s">
        <v>304</v>
      </c>
    </row>
    <row r="5" spans="2:28" ht="37.35" hidden="1" customHeight="1" x14ac:dyDescent="0.3">
      <c r="B5" s="586"/>
      <c r="C5" s="85" t="s">
        <v>305</v>
      </c>
      <c r="D5" s="86" t="s">
        <v>306</v>
      </c>
      <c r="E5" s="87" t="s">
        <v>307</v>
      </c>
      <c r="F5" s="88">
        <f>8200000+18500000</f>
        <v>26700000</v>
      </c>
      <c r="G5" s="88">
        <f t="shared" ref="G5:G62" si="1">L5/2</f>
        <v>13350000</v>
      </c>
      <c r="H5" s="626"/>
      <c r="I5" s="629"/>
      <c r="J5" s="89" t="s">
        <v>134</v>
      </c>
      <c r="K5" s="90"/>
      <c r="L5" s="101">
        <f>F5</f>
        <v>26700000</v>
      </c>
      <c r="M5" s="91" t="s">
        <v>308</v>
      </c>
      <c r="N5" s="626"/>
      <c r="O5" s="626"/>
      <c r="P5" s="102" t="s">
        <v>309</v>
      </c>
      <c r="Q5" s="103" t="s">
        <v>310</v>
      </c>
      <c r="R5" s="94" t="s">
        <v>301</v>
      </c>
      <c r="S5" s="104" t="s">
        <v>311</v>
      </c>
      <c r="T5" s="105"/>
      <c r="U5" s="97">
        <v>45181</v>
      </c>
      <c r="V5" s="98">
        <v>9098080</v>
      </c>
      <c r="W5" s="524"/>
      <c r="X5" s="581"/>
      <c r="Y5" s="81"/>
      <c r="Z5" s="99" t="s">
        <v>303</v>
      </c>
      <c r="AA5" s="83">
        <f t="shared" si="0"/>
        <v>9098080</v>
      </c>
      <c r="AB5" s="106" t="s">
        <v>312</v>
      </c>
    </row>
    <row r="6" spans="2:28" ht="29.85" hidden="1" customHeight="1" x14ac:dyDescent="0.3">
      <c r="B6" s="586"/>
      <c r="C6" s="610" t="s">
        <v>313</v>
      </c>
      <c r="D6" s="631" t="s">
        <v>314</v>
      </c>
      <c r="E6" s="541" t="s">
        <v>315</v>
      </c>
      <c r="F6" s="606">
        <v>40000000</v>
      </c>
      <c r="G6" s="606">
        <f>L6/2</f>
        <v>20000000</v>
      </c>
      <c r="H6" s="626"/>
      <c r="I6" s="629"/>
      <c r="J6" s="602" t="s">
        <v>134</v>
      </c>
      <c r="K6" s="615"/>
      <c r="L6" s="606">
        <v>40000000</v>
      </c>
      <c r="M6" s="592" t="s">
        <v>316</v>
      </c>
      <c r="N6" s="626"/>
      <c r="O6" s="626"/>
      <c r="P6" s="102"/>
      <c r="Q6" s="103"/>
      <c r="R6" s="107" t="s">
        <v>301</v>
      </c>
      <c r="S6" s="108" t="s">
        <v>317</v>
      </c>
      <c r="T6" s="109"/>
      <c r="U6" s="110" t="s">
        <v>318</v>
      </c>
      <c r="V6" s="111" t="s">
        <v>319</v>
      </c>
      <c r="W6" s="524"/>
      <c r="X6" s="581"/>
      <c r="Y6" s="81"/>
      <c r="Z6" s="99" t="s">
        <v>320</v>
      </c>
      <c r="AA6" s="83"/>
      <c r="AB6" s="106"/>
    </row>
    <row r="7" spans="2:28" ht="29.85" hidden="1" customHeight="1" x14ac:dyDescent="0.3">
      <c r="B7" s="586"/>
      <c r="C7" s="611"/>
      <c r="D7" s="632"/>
      <c r="E7" s="543"/>
      <c r="F7" s="607"/>
      <c r="G7" s="607"/>
      <c r="H7" s="626"/>
      <c r="I7" s="629"/>
      <c r="J7" s="603"/>
      <c r="K7" s="616"/>
      <c r="L7" s="607"/>
      <c r="M7" s="593"/>
      <c r="N7" s="626"/>
      <c r="O7" s="626"/>
      <c r="P7" s="112" t="s">
        <v>321</v>
      </c>
      <c r="Q7" s="113"/>
      <c r="R7" s="114" t="s">
        <v>301</v>
      </c>
      <c r="S7" s="115" t="s">
        <v>322</v>
      </c>
      <c r="T7" s="116"/>
      <c r="U7" s="117" t="s">
        <v>318</v>
      </c>
      <c r="V7" s="118">
        <v>2000000</v>
      </c>
      <c r="W7" s="524"/>
      <c r="X7" s="581"/>
      <c r="Y7" s="81"/>
      <c r="Z7" s="99" t="s">
        <v>320</v>
      </c>
      <c r="AA7" s="83">
        <f t="shared" si="0"/>
        <v>2000000</v>
      </c>
      <c r="AB7" s="119" t="s">
        <v>323</v>
      </c>
    </row>
    <row r="8" spans="2:28" ht="30" hidden="1" customHeight="1" x14ac:dyDescent="0.3">
      <c r="B8" s="586"/>
      <c r="C8" s="570" t="s">
        <v>324</v>
      </c>
      <c r="D8" s="549" t="s">
        <v>325</v>
      </c>
      <c r="E8" s="120" t="s">
        <v>326</v>
      </c>
      <c r="F8" s="606">
        <v>40000000</v>
      </c>
      <c r="G8" s="606">
        <f t="shared" si="1"/>
        <v>20000000</v>
      </c>
      <c r="H8" s="626"/>
      <c r="I8" s="629"/>
      <c r="J8" s="602" t="s">
        <v>134</v>
      </c>
      <c r="K8" s="615"/>
      <c r="L8" s="630">
        <v>40000000</v>
      </c>
      <c r="M8" s="612" t="s">
        <v>316</v>
      </c>
      <c r="N8" s="626"/>
      <c r="O8" s="626"/>
      <c r="P8" s="613" t="s">
        <v>327</v>
      </c>
      <c r="Q8" s="93" t="s">
        <v>328</v>
      </c>
      <c r="R8" s="107" t="s">
        <v>13</v>
      </c>
      <c r="S8" s="121" t="s">
        <v>329</v>
      </c>
      <c r="T8" s="122" t="s">
        <v>155</v>
      </c>
      <c r="U8" s="123">
        <v>45092</v>
      </c>
      <c r="V8" s="124">
        <v>32000000</v>
      </c>
      <c r="W8" s="524"/>
      <c r="X8" s="581"/>
      <c r="Y8" s="81"/>
      <c r="Z8" s="99" t="s">
        <v>330</v>
      </c>
      <c r="AA8" s="83">
        <f t="shared" si="0"/>
        <v>32000000</v>
      </c>
      <c r="AB8" s="614" t="s">
        <v>331</v>
      </c>
    </row>
    <row r="9" spans="2:28" ht="30" hidden="1" customHeight="1" x14ac:dyDescent="0.3">
      <c r="B9" s="586"/>
      <c r="C9" s="570"/>
      <c r="D9" s="549"/>
      <c r="E9" s="125" t="s">
        <v>332</v>
      </c>
      <c r="F9" s="607"/>
      <c r="G9" s="607"/>
      <c r="H9" s="626"/>
      <c r="I9" s="629"/>
      <c r="J9" s="603"/>
      <c r="K9" s="616"/>
      <c r="L9" s="630"/>
      <c r="M9" s="612"/>
      <c r="N9" s="626"/>
      <c r="O9" s="626"/>
      <c r="P9" s="613"/>
      <c r="Q9" s="93" t="s">
        <v>332</v>
      </c>
      <c r="R9" s="114" t="s">
        <v>301</v>
      </c>
      <c r="S9" s="126" t="s">
        <v>333</v>
      </c>
      <c r="T9" s="127" t="s">
        <v>155</v>
      </c>
      <c r="U9" s="117" t="s">
        <v>318</v>
      </c>
      <c r="V9" s="128">
        <v>750000</v>
      </c>
      <c r="W9" s="524"/>
      <c r="X9" s="581"/>
      <c r="Y9" s="81"/>
      <c r="Z9" s="99" t="s">
        <v>320</v>
      </c>
      <c r="AA9" s="83">
        <f t="shared" si="0"/>
        <v>750000</v>
      </c>
      <c r="AB9" s="614"/>
    </row>
    <row r="10" spans="2:28" ht="35.85" hidden="1" customHeight="1" x14ac:dyDescent="0.3">
      <c r="B10" s="586"/>
      <c r="C10" s="85" t="s">
        <v>334</v>
      </c>
      <c r="D10" s="129" t="s">
        <v>335</v>
      </c>
      <c r="E10" s="87" t="s">
        <v>336</v>
      </c>
      <c r="F10" s="88"/>
      <c r="G10" s="88">
        <v>40000000</v>
      </c>
      <c r="H10" s="626"/>
      <c r="I10" s="629"/>
      <c r="J10" s="89" t="s">
        <v>134</v>
      </c>
      <c r="K10" s="130"/>
      <c r="L10" s="101">
        <v>80000000</v>
      </c>
      <c r="M10" s="131" t="s">
        <v>316</v>
      </c>
      <c r="N10" s="626"/>
      <c r="O10" s="626"/>
      <c r="P10" s="132" t="s">
        <v>337</v>
      </c>
      <c r="Q10" s="93" t="s">
        <v>328</v>
      </c>
      <c r="R10" s="94" t="s">
        <v>13</v>
      </c>
      <c r="S10" s="104" t="s">
        <v>338</v>
      </c>
      <c r="T10" s="133"/>
      <c r="U10" s="134">
        <v>45092</v>
      </c>
      <c r="V10" s="98">
        <v>35000000</v>
      </c>
      <c r="W10" s="524"/>
      <c r="X10" s="581"/>
      <c r="Y10" s="81"/>
      <c r="Z10" s="99" t="s">
        <v>330</v>
      </c>
      <c r="AA10" s="83">
        <f t="shared" si="0"/>
        <v>35000000</v>
      </c>
      <c r="AB10" s="106" t="s">
        <v>339</v>
      </c>
    </row>
    <row r="11" spans="2:28" ht="40.35" hidden="1" customHeight="1" x14ac:dyDescent="0.3">
      <c r="B11" s="586"/>
      <c r="C11" s="85" t="s">
        <v>340</v>
      </c>
      <c r="D11" s="129" t="s">
        <v>341</v>
      </c>
      <c r="E11" s="87" t="s">
        <v>292</v>
      </c>
      <c r="F11" s="88">
        <v>6000000</v>
      </c>
      <c r="G11" s="88">
        <f t="shared" si="1"/>
        <v>3000000</v>
      </c>
      <c r="H11" s="626"/>
      <c r="I11" s="629"/>
      <c r="J11" s="89" t="s">
        <v>155</v>
      </c>
      <c r="K11" s="90">
        <f>G11</f>
        <v>3000000</v>
      </c>
      <c r="L11" s="88">
        <v>6000000</v>
      </c>
      <c r="M11" s="91" t="s">
        <v>299</v>
      </c>
      <c r="N11" s="626"/>
      <c r="O11" s="626"/>
      <c r="P11" s="135" t="s">
        <v>342</v>
      </c>
      <c r="Q11" s="136" t="s">
        <v>343</v>
      </c>
      <c r="R11" s="94" t="s">
        <v>301</v>
      </c>
      <c r="S11" s="104" t="s">
        <v>344</v>
      </c>
      <c r="T11" s="137"/>
      <c r="U11" s="97">
        <v>45181</v>
      </c>
      <c r="V11" s="98">
        <v>2659330</v>
      </c>
      <c r="W11" s="524"/>
      <c r="X11" s="581"/>
      <c r="Y11" s="81"/>
      <c r="Z11" s="99" t="s">
        <v>303</v>
      </c>
      <c r="AA11" s="83">
        <f t="shared" si="0"/>
        <v>2659330</v>
      </c>
      <c r="AB11" s="138" t="s">
        <v>345</v>
      </c>
    </row>
    <row r="12" spans="2:28" ht="30" hidden="1" customHeight="1" x14ac:dyDescent="0.3">
      <c r="B12" s="586"/>
      <c r="C12" s="610" t="s">
        <v>346</v>
      </c>
      <c r="D12" s="530" t="s">
        <v>347</v>
      </c>
      <c r="E12" s="541" t="s">
        <v>292</v>
      </c>
      <c r="F12" s="606">
        <v>120000000</v>
      </c>
      <c r="G12" s="606">
        <f t="shared" si="1"/>
        <v>50000000</v>
      </c>
      <c r="H12" s="626"/>
      <c r="I12" s="629"/>
      <c r="J12" s="602" t="s">
        <v>134</v>
      </c>
      <c r="K12" s="615"/>
      <c r="L12" s="538">
        <v>100000000</v>
      </c>
      <c r="M12" s="592" t="s">
        <v>348</v>
      </c>
      <c r="N12" s="626"/>
      <c r="O12" s="626"/>
      <c r="P12" s="594" t="s">
        <v>349</v>
      </c>
      <c r="Q12" s="596" t="s">
        <v>292</v>
      </c>
      <c r="R12" s="139" t="s">
        <v>13</v>
      </c>
      <c r="S12" s="140" t="s">
        <v>350</v>
      </c>
      <c r="T12" s="141" t="s">
        <v>155</v>
      </c>
      <c r="U12" s="142">
        <v>44776</v>
      </c>
      <c r="V12" s="124">
        <v>43496527.039999999</v>
      </c>
      <c r="W12" s="524"/>
      <c r="X12" s="581"/>
      <c r="Y12" s="81"/>
      <c r="Z12" s="99" t="s">
        <v>330</v>
      </c>
      <c r="AA12" s="83">
        <f t="shared" si="0"/>
        <v>43496527.039999999</v>
      </c>
      <c r="AB12" s="608" t="s">
        <v>351</v>
      </c>
    </row>
    <row r="13" spans="2:28" ht="30" hidden="1" customHeight="1" x14ac:dyDescent="0.3">
      <c r="B13" s="586"/>
      <c r="C13" s="611"/>
      <c r="D13" s="532"/>
      <c r="E13" s="543"/>
      <c r="F13" s="607"/>
      <c r="G13" s="607"/>
      <c r="H13" s="626"/>
      <c r="I13" s="629"/>
      <c r="J13" s="603"/>
      <c r="K13" s="616"/>
      <c r="L13" s="540"/>
      <c r="M13" s="593"/>
      <c r="N13" s="626"/>
      <c r="O13" s="626"/>
      <c r="P13" s="595"/>
      <c r="Q13" s="597"/>
      <c r="R13" s="143" t="s">
        <v>13</v>
      </c>
      <c r="S13" s="144" t="s">
        <v>352</v>
      </c>
      <c r="T13" s="145"/>
      <c r="U13" s="146">
        <v>45232</v>
      </c>
      <c r="V13" s="128">
        <v>15568000</v>
      </c>
      <c r="W13" s="524"/>
      <c r="X13" s="581"/>
      <c r="Y13" s="81"/>
      <c r="Z13" s="99" t="s">
        <v>330</v>
      </c>
      <c r="AA13" s="83">
        <f t="shared" si="0"/>
        <v>15568000</v>
      </c>
      <c r="AB13" s="609"/>
    </row>
    <row r="14" spans="2:28" ht="46.35" hidden="1" customHeight="1" x14ac:dyDescent="0.3">
      <c r="B14" s="586"/>
      <c r="C14" s="85" t="s">
        <v>353</v>
      </c>
      <c r="D14" s="129" t="s">
        <v>354</v>
      </c>
      <c r="E14" s="87" t="s">
        <v>292</v>
      </c>
      <c r="F14" s="88">
        <v>77000000</v>
      </c>
      <c r="G14" s="88">
        <f t="shared" si="1"/>
        <v>34000000</v>
      </c>
      <c r="H14" s="626"/>
      <c r="I14" s="629"/>
      <c r="J14" s="89" t="s">
        <v>134</v>
      </c>
      <c r="K14" s="130"/>
      <c r="L14" s="101">
        <v>68000000</v>
      </c>
      <c r="M14" s="91" t="s">
        <v>348</v>
      </c>
      <c r="N14" s="626"/>
      <c r="O14" s="626"/>
      <c r="P14" s="102" t="s">
        <v>355</v>
      </c>
      <c r="Q14" s="113" t="s">
        <v>292</v>
      </c>
      <c r="R14" s="147" t="s">
        <v>301</v>
      </c>
      <c r="S14" s="95" t="s">
        <v>133</v>
      </c>
      <c r="T14" s="148"/>
      <c r="U14" s="149">
        <v>45219</v>
      </c>
      <c r="V14" s="150">
        <v>68000000</v>
      </c>
      <c r="W14" s="524"/>
      <c r="X14" s="581"/>
      <c r="Y14" s="81"/>
      <c r="Z14" s="99" t="s">
        <v>303</v>
      </c>
      <c r="AA14" s="83">
        <f t="shared" si="0"/>
        <v>68000000</v>
      </c>
      <c r="AB14" s="106" t="s">
        <v>356</v>
      </c>
    </row>
    <row r="15" spans="2:28" ht="30" hidden="1" customHeight="1" x14ac:dyDescent="0.3">
      <c r="B15" s="586"/>
      <c r="C15" s="610" t="s">
        <v>357</v>
      </c>
      <c r="D15" s="530" t="s">
        <v>358</v>
      </c>
      <c r="E15" s="541" t="s">
        <v>359</v>
      </c>
      <c r="F15" s="606">
        <v>4500000</v>
      </c>
      <c r="G15" s="606">
        <f t="shared" si="1"/>
        <v>2240000</v>
      </c>
      <c r="H15" s="626"/>
      <c r="I15" s="629"/>
      <c r="J15" s="602" t="s">
        <v>134</v>
      </c>
      <c r="K15" s="604"/>
      <c r="L15" s="606">
        <v>4480000</v>
      </c>
      <c r="M15" s="91" t="s">
        <v>360</v>
      </c>
      <c r="N15" s="626"/>
      <c r="O15" s="626"/>
      <c r="P15" s="544" t="s">
        <v>361</v>
      </c>
      <c r="Q15" s="113" t="s">
        <v>362</v>
      </c>
      <c r="R15" s="139" t="s">
        <v>301</v>
      </c>
      <c r="S15" s="108" t="s">
        <v>363</v>
      </c>
      <c r="T15" s="151" t="s">
        <v>155</v>
      </c>
      <c r="U15" s="142">
        <v>45257</v>
      </c>
      <c r="V15" s="152">
        <v>3963389</v>
      </c>
      <c r="W15" s="524"/>
      <c r="X15" s="581"/>
      <c r="Y15" s="81"/>
      <c r="Z15" s="99" t="s">
        <v>303</v>
      </c>
      <c r="AA15" s="83">
        <f t="shared" si="0"/>
        <v>3963389</v>
      </c>
      <c r="AB15" s="525" t="s">
        <v>364</v>
      </c>
    </row>
    <row r="16" spans="2:28" ht="30" hidden="1" customHeight="1" x14ac:dyDescent="0.3">
      <c r="B16" s="586"/>
      <c r="C16" s="611"/>
      <c r="D16" s="532"/>
      <c r="E16" s="543"/>
      <c r="F16" s="607"/>
      <c r="G16" s="607"/>
      <c r="H16" s="626"/>
      <c r="I16" s="629"/>
      <c r="J16" s="603"/>
      <c r="K16" s="605"/>
      <c r="L16" s="607"/>
      <c r="M16" s="153"/>
      <c r="N16" s="626"/>
      <c r="O16" s="626"/>
      <c r="P16" s="546"/>
      <c r="Q16" s="113" t="s">
        <v>365</v>
      </c>
      <c r="R16" s="154" t="s">
        <v>301</v>
      </c>
      <c r="S16" s="155" t="s">
        <v>344</v>
      </c>
      <c r="T16" s="156"/>
      <c r="U16" s="157">
        <v>45181</v>
      </c>
      <c r="V16" s="158">
        <v>515100</v>
      </c>
      <c r="W16" s="524"/>
      <c r="X16" s="581"/>
      <c r="Y16" s="81"/>
      <c r="Z16" s="99" t="s">
        <v>303</v>
      </c>
      <c r="AA16" s="83">
        <f t="shared" si="0"/>
        <v>515100</v>
      </c>
      <c r="AB16" s="526"/>
    </row>
    <row r="17" spans="2:29" ht="30" hidden="1" customHeight="1" thickBot="1" x14ac:dyDescent="0.35">
      <c r="B17" s="587"/>
      <c r="C17" s="159" t="s">
        <v>366</v>
      </c>
      <c r="D17" s="160" t="s">
        <v>367</v>
      </c>
      <c r="E17" s="161" t="s">
        <v>368</v>
      </c>
      <c r="F17" s="162">
        <v>700000</v>
      </c>
      <c r="G17" s="162">
        <f t="shared" si="1"/>
        <v>360000</v>
      </c>
      <c r="H17" s="627"/>
      <c r="I17" s="604"/>
      <c r="J17" s="163" t="s">
        <v>155</v>
      </c>
      <c r="K17" s="164">
        <f>G17</f>
        <v>360000</v>
      </c>
      <c r="L17" s="162">
        <v>720000</v>
      </c>
      <c r="M17" s="165" t="s">
        <v>299</v>
      </c>
      <c r="N17" s="627"/>
      <c r="O17" s="627"/>
      <c r="P17" s="166" t="s">
        <v>369</v>
      </c>
      <c r="Q17" s="167"/>
      <c r="R17" s="168"/>
      <c r="S17" s="169"/>
      <c r="T17" s="169"/>
      <c r="U17" s="170"/>
      <c r="V17" s="171"/>
      <c r="W17" s="507"/>
      <c r="X17" s="509"/>
      <c r="Y17" s="81"/>
      <c r="Z17" s="172"/>
      <c r="AA17" s="83">
        <f t="shared" si="0"/>
        <v>0</v>
      </c>
      <c r="AB17" s="173" t="s">
        <v>370</v>
      </c>
      <c r="AC17" s="14"/>
    </row>
    <row r="18" spans="2:29" ht="26.1" hidden="1" customHeight="1" x14ac:dyDescent="0.3">
      <c r="B18" s="502" t="s">
        <v>371</v>
      </c>
      <c r="C18" s="588" t="s">
        <v>372</v>
      </c>
      <c r="D18" s="589" t="s">
        <v>373</v>
      </c>
      <c r="E18" s="590" t="s">
        <v>326</v>
      </c>
      <c r="F18" s="591"/>
      <c r="G18" s="511">
        <f t="shared" si="1"/>
        <v>23750000</v>
      </c>
      <c r="H18" s="515">
        <f>SUM(G18:G53)</f>
        <v>199626011.03999999</v>
      </c>
      <c r="I18" s="518">
        <f>H18/H66</f>
        <v>0.38496270462401744</v>
      </c>
      <c r="J18" s="585" t="s">
        <v>134</v>
      </c>
      <c r="K18" s="598"/>
      <c r="L18" s="511">
        <f>15000000+15000000+5000000+10500000+2000000</f>
        <v>47500000</v>
      </c>
      <c r="M18" s="574" t="s">
        <v>374</v>
      </c>
      <c r="N18" s="515">
        <f>SUM(L18:L53)</f>
        <v>399252022.07999998</v>
      </c>
      <c r="O18" s="515">
        <f>SUM(L18:L53)</f>
        <v>399252022.07999998</v>
      </c>
      <c r="P18" s="576" t="s">
        <v>375</v>
      </c>
      <c r="Q18" s="174" t="s">
        <v>376</v>
      </c>
      <c r="R18" s="175" t="s">
        <v>301</v>
      </c>
      <c r="S18" s="176" t="s">
        <v>115</v>
      </c>
      <c r="T18" s="177" t="s">
        <v>155</v>
      </c>
      <c r="U18" s="178">
        <v>44972</v>
      </c>
      <c r="V18" s="179">
        <v>4703456.78</v>
      </c>
      <c r="W18" s="578">
        <f>SUM(V18:V53)</f>
        <v>306632533.48000002</v>
      </c>
      <c r="X18" s="508">
        <f>W18/O18</f>
        <v>0.76801748400051595</v>
      </c>
      <c r="Y18" s="81"/>
      <c r="Z18" s="99" t="s">
        <v>303</v>
      </c>
      <c r="AA18" s="83">
        <f t="shared" si="0"/>
        <v>4703456.78</v>
      </c>
      <c r="AB18" s="569" t="s">
        <v>377</v>
      </c>
    </row>
    <row r="19" spans="2:29" ht="23.1" hidden="1" customHeight="1" x14ac:dyDescent="0.3">
      <c r="B19" s="586"/>
      <c r="C19" s="570"/>
      <c r="D19" s="549"/>
      <c r="E19" s="534"/>
      <c r="F19" s="551"/>
      <c r="G19" s="550"/>
      <c r="H19" s="516"/>
      <c r="I19" s="519"/>
      <c r="J19" s="568"/>
      <c r="K19" s="599"/>
      <c r="L19" s="550"/>
      <c r="M19" s="552"/>
      <c r="N19" s="516"/>
      <c r="O19" s="516"/>
      <c r="P19" s="577"/>
      <c r="Q19" s="180" t="s">
        <v>376</v>
      </c>
      <c r="R19" s="181" t="s">
        <v>301</v>
      </c>
      <c r="S19" s="182" t="s">
        <v>266</v>
      </c>
      <c r="T19" s="183" t="s">
        <v>155</v>
      </c>
      <c r="U19" s="184">
        <v>45086</v>
      </c>
      <c r="V19" s="185">
        <v>4000000</v>
      </c>
      <c r="W19" s="579"/>
      <c r="X19" s="581"/>
      <c r="Y19" s="81"/>
      <c r="Z19" s="99" t="s">
        <v>303</v>
      </c>
      <c r="AA19" s="83">
        <f t="shared" si="0"/>
        <v>4000000</v>
      </c>
      <c r="AB19" s="567"/>
    </row>
    <row r="20" spans="2:29" ht="29.1" hidden="1" customHeight="1" x14ac:dyDescent="0.3">
      <c r="B20" s="586"/>
      <c r="C20" s="570"/>
      <c r="D20" s="549"/>
      <c r="E20" s="534"/>
      <c r="F20" s="551"/>
      <c r="G20" s="550"/>
      <c r="H20" s="516"/>
      <c r="I20" s="519"/>
      <c r="J20" s="568"/>
      <c r="K20" s="599"/>
      <c r="L20" s="550"/>
      <c r="M20" s="552"/>
      <c r="N20" s="516"/>
      <c r="O20" s="516"/>
      <c r="P20" s="577"/>
      <c r="Q20" s="180" t="s">
        <v>376</v>
      </c>
      <c r="R20" s="181" t="s">
        <v>378</v>
      </c>
      <c r="S20" s="182" t="s">
        <v>379</v>
      </c>
      <c r="T20" s="183" t="s">
        <v>155</v>
      </c>
      <c r="U20" s="186">
        <v>45092</v>
      </c>
      <c r="V20" s="185">
        <v>20000000</v>
      </c>
      <c r="W20" s="579"/>
      <c r="X20" s="581"/>
      <c r="Y20" s="81"/>
      <c r="Z20" s="99" t="s">
        <v>330</v>
      </c>
      <c r="AA20" s="83">
        <f t="shared" si="0"/>
        <v>20000000</v>
      </c>
      <c r="AB20" s="567"/>
    </row>
    <row r="21" spans="2:29" ht="29.1" hidden="1" customHeight="1" x14ac:dyDescent="0.3">
      <c r="B21" s="586"/>
      <c r="C21" s="570"/>
      <c r="D21" s="549"/>
      <c r="E21" s="534"/>
      <c r="F21" s="551"/>
      <c r="G21" s="550"/>
      <c r="H21" s="516"/>
      <c r="I21" s="519"/>
      <c r="J21" s="568"/>
      <c r="K21" s="599"/>
      <c r="L21" s="550"/>
      <c r="M21" s="552"/>
      <c r="N21" s="516"/>
      <c r="O21" s="516"/>
      <c r="P21" s="577"/>
      <c r="Q21" s="180" t="s">
        <v>376</v>
      </c>
      <c r="R21" s="181" t="s">
        <v>13</v>
      </c>
      <c r="S21" s="187" t="s">
        <v>380</v>
      </c>
      <c r="T21" s="183" t="s">
        <v>155</v>
      </c>
      <c r="U21" s="186">
        <v>45092</v>
      </c>
      <c r="V21" s="188">
        <v>900000</v>
      </c>
      <c r="W21" s="579"/>
      <c r="X21" s="581"/>
      <c r="Y21" s="81"/>
      <c r="Z21" s="99" t="s">
        <v>330</v>
      </c>
      <c r="AA21" s="83">
        <f t="shared" si="0"/>
        <v>900000</v>
      </c>
      <c r="AB21" s="567"/>
    </row>
    <row r="22" spans="2:29" ht="36.6" hidden="1" customHeight="1" x14ac:dyDescent="0.3">
      <c r="B22" s="586"/>
      <c r="C22" s="570"/>
      <c r="D22" s="549"/>
      <c r="E22" s="534"/>
      <c r="F22" s="551"/>
      <c r="G22" s="550"/>
      <c r="H22" s="516"/>
      <c r="I22" s="519"/>
      <c r="J22" s="568"/>
      <c r="K22" s="599"/>
      <c r="L22" s="550"/>
      <c r="M22" s="552"/>
      <c r="N22" s="516"/>
      <c r="O22" s="516"/>
      <c r="P22" s="577"/>
      <c r="Q22" s="180" t="s">
        <v>376</v>
      </c>
      <c r="R22" s="181" t="s">
        <v>13</v>
      </c>
      <c r="S22" s="187" t="s">
        <v>381</v>
      </c>
      <c r="T22" s="183" t="s">
        <v>134</v>
      </c>
      <c r="U22" s="184">
        <v>45037</v>
      </c>
      <c r="V22" s="185">
        <v>8986182.2400000002</v>
      </c>
      <c r="W22" s="579"/>
      <c r="X22" s="581"/>
      <c r="Y22" s="81"/>
      <c r="Z22" s="99" t="s">
        <v>330</v>
      </c>
      <c r="AA22" s="83">
        <f t="shared" si="0"/>
        <v>8986182.2400000002</v>
      </c>
      <c r="AB22" s="567"/>
    </row>
    <row r="23" spans="2:29" ht="29.1" hidden="1" customHeight="1" x14ac:dyDescent="0.3">
      <c r="B23" s="586"/>
      <c r="C23" s="570"/>
      <c r="D23" s="549"/>
      <c r="E23" s="534"/>
      <c r="F23" s="551"/>
      <c r="G23" s="550"/>
      <c r="H23" s="516"/>
      <c r="I23" s="519"/>
      <c r="J23" s="568"/>
      <c r="K23" s="599"/>
      <c r="L23" s="550"/>
      <c r="M23" s="552"/>
      <c r="N23" s="516"/>
      <c r="O23" s="516"/>
      <c r="P23" s="577"/>
      <c r="Q23" s="180" t="s">
        <v>376</v>
      </c>
      <c r="R23" s="181" t="s">
        <v>13</v>
      </c>
      <c r="S23" s="182" t="s">
        <v>382</v>
      </c>
      <c r="T23" s="189"/>
      <c r="U23" s="184">
        <v>45142</v>
      </c>
      <c r="V23" s="185">
        <v>10000000</v>
      </c>
      <c r="W23" s="579"/>
      <c r="X23" s="581"/>
      <c r="Y23" s="81"/>
      <c r="Z23" s="99" t="s">
        <v>330</v>
      </c>
      <c r="AA23" s="83">
        <f t="shared" si="0"/>
        <v>10000000</v>
      </c>
      <c r="AB23" s="567"/>
    </row>
    <row r="24" spans="2:29" ht="25.35" hidden="1" customHeight="1" x14ac:dyDescent="0.3">
      <c r="B24" s="586"/>
      <c r="C24" s="570"/>
      <c r="D24" s="549"/>
      <c r="E24" s="125" t="s">
        <v>383</v>
      </c>
      <c r="F24" s="551"/>
      <c r="G24" s="550"/>
      <c r="H24" s="516"/>
      <c r="I24" s="519"/>
      <c r="J24" s="568"/>
      <c r="K24" s="599"/>
      <c r="L24" s="550"/>
      <c r="M24" s="552"/>
      <c r="N24" s="516"/>
      <c r="O24" s="516"/>
      <c r="P24" s="577"/>
      <c r="Q24" s="180" t="s">
        <v>384</v>
      </c>
      <c r="R24" s="190" t="s">
        <v>385</v>
      </c>
      <c r="S24" s="191" t="s">
        <v>386</v>
      </c>
      <c r="T24" s="191"/>
      <c r="U24" s="184">
        <v>45369</v>
      </c>
      <c r="V24" s="185">
        <v>38480630.039999999</v>
      </c>
      <c r="W24" s="579"/>
      <c r="X24" s="581"/>
      <c r="Y24" s="81"/>
      <c r="Z24" s="99" t="s">
        <v>303</v>
      </c>
      <c r="AA24" s="83">
        <f t="shared" si="0"/>
        <v>38480630.039999999</v>
      </c>
      <c r="AB24" s="567"/>
    </row>
    <row r="25" spans="2:29" ht="29.85" hidden="1" customHeight="1" x14ac:dyDescent="0.3">
      <c r="B25" s="586"/>
      <c r="C25" s="570" t="s">
        <v>387</v>
      </c>
      <c r="D25" s="571" t="s">
        <v>388</v>
      </c>
      <c r="E25" s="533" t="s">
        <v>389</v>
      </c>
      <c r="F25" s="535"/>
      <c r="G25" s="538">
        <f>L25/2</f>
        <v>21657051.039999999</v>
      </c>
      <c r="H25" s="516"/>
      <c r="I25" s="519"/>
      <c r="J25" s="559" t="s">
        <v>155</v>
      </c>
      <c r="K25" s="572">
        <f>G25</f>
        <v>21657051.039999999</v>
      </c>
      <c r="L25" s="551">
        <f>36000000+312215.28+7200000+1500000-(849056.6*2)</f>
        <v>43314102.079999998</v>
      </c>
      <c r="M25" s="552" t="s">
        <v>390</v>
      </c>
      <c r="N25" s="516"/>
      <c r="O25" s="516"/>
      <c r="P25" s="577" t="s">
        <v>391</v>
      </c>
      <c r="Q25" s="192" t="s">
        <v>392</v>
      </c>
      <c r="R25" s="193" t="s">
        <v>301</v>
      </c>
      <c r="S25" s="194" t="s">
        <v>393</v>
      </c>
      <c r="T25" s="195" t="s">
        <v>155</v>
      </c>
      <c r="U25" s="196">
        <v>44917</v>
      </c>
      <c r="V25" s="197">
        <v>2576640</v>
      </c>
      <c r="W25" s="579"/>
      <c r="X25" s="581"/>
      <c r="Y25" s="81"/>
      <c r="Z25" s="99" t="s">
        <v>303</v>
      </c>
      <c r="AA25" s="83">
        <f t="shared" si="0"/>
        <v>2576640</v>
      </c>
      <c r="AB25" s="567" t="s">
        <v>394</v>
      </c>
    </row>
    <row r="26" spans="2:29" ht="29.85" hidden="1" customHeight="1" x14ac:dyDescent="0.3">
      <c r="B26" s="586"/>
      <c r="C26" s="570"/>
      <c r="D26" s="571"/>
      <c r="E26" s="534"/>
      <c r="F26" s="536"/>
      <c r="G26" s="539"/>
      <c r="H26" s="516"/>
      <c r="I26" s="519"/>
      <c r="J26" s="560"/>
      <c r="K26" s="573"/>
      <c r="L26" s="551"/>
      <c r="M26" s="552"/>
      <c r="N26" s="516"/>
      <c r="O26" s="516"/>
      <c r="P26" s="577"/>
      <c r="Q26" s="198" t="s">
        <v>392</v>
      </c>
      <c r="R26" s="199" t="s">
        <v>301</v>
      </c>
      <c r="S26" s="187" t="s">
        <v>117</v>
      </c>
      <c r="T26" s="183" t="s">
        <v>155</v>
      </c>
      <c r="U26" s="184">
        <v>45099</v>
      </c>
      <c r="V26" s="188">
        <v>819992</v>
      </c>
      <c r="W26" s="579"/>
      <c r="X26" s="581"/>
      <c r="Y26" s="81"/>
      <c r="Z26" s="99" t="s">
        <v>303</v>
      </c>
      <c r="AA26" s="83">
        <f t="shared" si="0"/>
        <v>819992</v>
      </c>
      <c r="AB26" s="567"/>
    </row>
    <row r="27" spans="2:29" ht="29.85" hidden="1" customHeight="1" x14ac:dyDescent="0.3">
      <c r="B27" s="586"/>
      <c r="C27" s="570"/>
      <c r="D27" s="571"/>
      <c r="E27" s="200" t="s">
        <v>326</v>
      </c>
      <c r="F27" s="536"/>
      <c r="G27" s="539"/>
      <c r="H27" s="516"/>
      <c r="I27" s="519"/>
      <c r="J27" s="560"/>
      <c r="K27" s="573"/>
      <c r="L27" s="551"/>
      <c r="M27" s="552"/>
      <c r="N27" s="516"/>
      <c r="O27" s="516"/>
      <c r="P27" s="577"/>
      <c r="Q27" s="198" t="s">
        <v>395</v>
      </c>
      <c r="R27" s="201" t="s">
        <v>301</v>
      </c>
      <c r="S27" s="202" t="s">
        <v>396</v>
      </c>
      <c r="T27" s="183"/>
      <c r="U27" s="184">
        <v>45181</v>
      </c>
      <c r="V27" s="188">
        <v>15537840</v>
      </c>
      <c r="W27" s="579"/>
      <c r="X27" s="581"/>
      <c r="Y27" s="81"/>
      <c r="Z27" s="99" t="s">
        <v>303</v>
      </c>
      <c r="AA27" s="83">
        <f t="shared" si="0"/>
        <v>15537840</v>
      </c>
      <c r="AB27" s="567"/>
    </row>
    <row r="28" spans="2:29" ht="18" hidden="1" customHeight="1" x14ac:dyDescent="0.3">
      <c r="B28" s="586"/>
      <c r="C28" s="570"/>
      <c r="D28" s="571"/>
      <c r="E28" s="125" t="s">
        <v>368</v>
      </c>
      <c r="F28" s="536"/>
      <c r="G28" s="539"/>
      <c r="H28" s="516"/>
      <c r="I28" s="519"/>
      <c r="J28" s="560"/>
      <c r="K28" s="573"/>
      <c r="L28" s="551"/>
      <c r="M28" s="552"/>
      <c r="N28" s="516"/>
      <c r="O28" s="516"/>
      <c r="P28" s="577"/>
      <c r="Q28" s="203" t="s">
        <v>368</v>
      </c>
      <c r="R28" s="204"/>
      <c r="S28" s="191"/>
      <c r="T28" s="205"/>
      <c r="U28" s="206"/>
      <c r="V28" s="207"/>
      <c r="W28" s="579"/>
      <c r="X28" s="581"/>
      <c r="Y28" s="81"/>
      <c r="Z28" s="99"/>
      <c r="AA28" s="83">
        <f t="shared" si="0"/>
        <v>0</v>
      </c>
      <c r="AB28" s="567"/>
    </row>
    <row r="29" spans="2:29" ht="31.35" hidden="1" customHeight="1" x14ac:dyDescent="0.3">
      <c r="B29" s="586"/>
      <c r="C29" s="548" t="s">
        <v>296</v>
      </c>
      <c r="D29" s="549" t="s">
        <v>397</v>
      </c>
      <c r="E29" s="552" t="s">
        <v>398</v>
      </c>
      <c r="F29" s="535">
        <v>45000000</v>
      </c>
      <c r="G29" s="538">
        <f t="shared" si="1"/>
        <v>22500000</v>
      </c>
      <c r="H29" s="516"/>
      <c r="I29" s="519"/>
      <c r="J29" s="568" t="s">
        <v>134</v>
      </c>
      <c r="K29" s="519"/>
      <c r="L29" s="551">
        <v>45000000</v>
      </c>
      <c r="M29" s="552" t="s">
        <v>399</v>
      </c>
      <c r="N29" s="516"/>
      <c r="O29" s="516"/>
      <c r="P29" s="582" t="s">
        <v>400</v>
      </c>
      <c r="Q29" s="113" t="s">
        <v>376</v>
      </c>
      <c r="R29" s="208" t="s">
        <v>13</v>
      </c>
      <c r="S29" s="209" t="s">
        <v>401</v>
      </c>
      <c r="T29" s="195" t="s">
        <v>155</v>
      </c>
      <c r="U29" s="196">
        <v>45037</v>
      </c>
      <c r="V29" s="197">
        <v>28944369.119999997</v>
      </c>
      <c r="W29" s="579"/>
      <c r="X29" s="581"/>
      <c r="Y29" s="81"/>
      <c r="Z29" s="99" t="s">
        <v>330</v>
      </c>
      <c r="AA29" s="83">
        <f t="shared" si="0"/>
        <v>28944369.119999997</v>
      </c>
      <c r="AB29" s="562" t="s">
        <v>402</v>
      </c>
    </row>
    <row r="30" spans="2:29" ht="31.35" hidden="1" customHeight="1" x14ac:dyDescent="0.3">
      <c r="B30" s="586"/>
      <c r="C30" s="548"/>
      <c r="D30" s="549"/>
      <c r="E30" s="552"/>
      <c r="F30" s="537"/>
      <c r="G30" s="540"/>
      <c r="H30" s="516"/>
      <c r="I30" s="519"/>
      <c r="J30" s="568"/>
      <c r="K30" s="519"/>
      <c r="L30" s="551"/>
      <c r="M30" s="552"/>
      <c r="N30" s="516"/>
      <c r="O30" s="516"/>
      <c r="P30" s="582"/>
      <c r="Q30" s="113" t="s">
        <v>376</v>
      </c>
      <c r="R30" s="210" t="s">
        <v>13</v>
      </c>
      <c r="S30" s="211" t="s">
        <v>127</v>
      </c>
      <c r="T30" s="212" t="s">
        <v>134</v>
      </c>
      <c r="U30" s="213">
        <v>45092</v>
      </c>
      <c r="V30" s="214">
        <v>5500000</v>
      </c>
      <c r="W30" s="579"/>
      <c r="X30" s="581"/>
      <c r="Y30" s="81"/>
      <c r="Z30" s="99" t="s">
        <v>330</v>
      </c>
      <c r="AA30" s="83">
        <f t="shared" si="0"/>
        <v>5500000</v>
      </c>
      <c r="AB30" s="562"/>
    </row>
    <row r="31" spans="2:29" ht="31.35" hidden="1" customHeight="1" x14ac:dyDescent="0.3">
      <c r="B31" s="586"/>
      <c r="C31" s="527" t="s">
        <v>305</v>
      </c>
      <c r="D31" s="530" t="s">
        <v>403</v>
      </c>
      <c r="E31" s="161" t="s">
        <v>404</v>
      </c>
      <c r="F31" s="215"/>
      <c r="G31" s="216"/>
      <c r="H31" s="516"/>
      <c r="I31" s="519"/>
      <c r="J31" s="217"/>
      <c r="K31" s="218"/>
      <c r="L31" s="535">
        <v>70000000</v>
      </c>
      <c r="M31" s="541" t="s">
        <v>374</v>
      </c>
      <c r="N31" s="516"/>
      <c r="O31" s="516"/>
      <c r="P31" s="563" t="s">
        <v>405</v>
      </c>
      <c r="Q31" s="113" t="s">
        <v>406</v>
      </c>
      <c r="R31" s="208" t="s">
        <v>301</v>
      </c>
      <c r="S31" s="209" t="s">
        <v>407</v>
      </c>
      <c r="T31" s="219"/>
      <c r="U31" s="220">
        <v>45103</v>
      </c>
      <c r="V31" s="197">
        <v>845503.3</v>
      </c>
      <c r="W31" s="579"/>
      <c r="X31" s="581"/>
      <c r="Y31" s="81"/>
      <c r="Z31" s="99" t="s">
        <v>320</v>
      </c>
      <c r="AA31" s="83">
        <f t="shared" si="0"/>
        <v>845503.3</v>
      </c>
      <c r="AB31" s="565" t="s">
        <v>408</v>
      </c>
    </row>
    <row r="32" spans="2:29" ht="31.35" hidden="1" customHeight="1" x14ac:dyDescent="0.3">
      <c r="B32" s="586"/>
      <c r="C32" s="529"/>
      <c r="D32" s="532"/>
      <c r="E32" s="221" t="s">
        <v>326</v>
      </c>
      <c r="F32" s="222">
        <v>105000000</v>
      </c>
      <c r="G32" s="101">
        <f>L31/2</f>
        <v>35000000</v>
      </c>
      <c r="H32" s="516"/>
      <c r="I32" s="519"/>
      <c r="J32" s="217" t="s">
        <v>134</v>
      </c>
      <c r="K32" s="218"/>
      <c r="L32" s="537"/>
      <c r="M32" s="543"/>
      <c r="N32" s="516"/>
      <c r="O32" s="516"/>
      <c r="P32" s="564"/>
      <c r="Q32" s="113" t="s">
        <v>409</v>
      </c>
      <c r="R32" s="210" t="s">
        <v>13</v>
      </c>
      <c r="S32" s="211" t="s">
        <v>410</v>
      </c>
      <c r="T32" s="205" t="s">
        <v>155</v>
      </c>
      <c r="U32" s="213">
        <v>45092</v>
      </c>
      <c r="V32" s="223">
        <v>25000000</v>
      </c>
      <c r="W32" s="579"/>
      <c r="X32" s="581"/>
      <c r="Y32" s="81"/>
      <c r="Z32" s="99" t="s">
        <v>330</v>
      </c>
      <c r="AA32" s="83">
        <f t="shared" si="0"/>
        <v>25000000</v>
      </c>
      <c r="AB32" s="566"/>
    </row>
    <row r="33" spans="2:28" ht="41.1" hidden="1" customHeight="1" x14ac:dyDescent="0.3">
      <c r="B33" s="586"/>
      <c r="C33" s="548" t="s">
        <v>313</v>
      </c>
      <c r="D33" s="549" t="s">
        <v>411</v>
      </c>
      <c r="E33" s="541" t="s">
        <v>412</v>
      </c>
      <c r="F33" s="535">
        <v>9000000</v>
      </c>
      <c r="G33" s="538">
        <f>L33/2</f>
        <v>4500000</v>
      </c>
      <c r="H33" s="516"/>
      <c r="I33" s="519"/>
      <c r="J33" s="559" t="s">
        <v>134</v>
      </c>
      <c r="K33" s="584"/>
      <c r="L33" s="551">
        <v>9000000</v>
      </c>
      <c r="M33" s="552" t="s">
        <v>374</v>
      </c>
      <c r="N33" s="516"/>
      <c r="O33" s="516"/>
      <c r="P33" s="583" t="s">
        <v>413</v>
      </c>
      <c r="Q33" s="224" t="s">
        <v>414</v>
      </c>
      <c r="R33" s="225" t="s">
        <v>301</v>
      </c>
      <c r="S33" s="209" t="s">
        <v>415</v>
      </c>
      <c r="T33" s="226" t="s">
        <v>155</v>
      </c>
      <c r="U33" s="227" t="s">
        <v>318</v>
      </c>
      <c r="V33" s="228">
        <v>6000000</v>
      </c>
      <c r="W33" s="579"/>
      <c r="X33" s="581"/>
      <c r="Y33" s="81"/>
      <c r="Z33" s="99" t="s">
        <v>320</v>
      </c>
      <c r="AA33" s="83">
        <f t="shared" si="0"/>
        <v>6000000</v>
      </c>
      <c r="AB33" s="555" t="s">
        <v>416</v>
      </c>
    </row>
    <row r="34" spans="2:28" ht="37.35" hidden="1" customHeight="1" x14ac:dyDescent="0.3">
      <c r="B34" s="586"/>
      <c r="C34" s="548"/>
      <c r="D34" s="549"/>
      <c r="E34" s="558"/>
      <c r="F34" s="536"/>
      <c r="G34" s="539"/>
      <c r="H34" s="516"/>
      <c r="I34" s="519"/>
      <c r="J34" s="560"/>
      <c r="K34" s="600"/>
      <c r="L34" s="551"/>
      <c r="M34" s="552"/>
      <c r="N34" s="516"/>
      <c r="O34" s="516"/>
      <c r="P34" s="583"/>
      <c r="Q34" s="180" t="s">
        <v>414</v>
      </c>
      <c r="R34" s="229" t="s">
        <v>301</v>
      </c>
      <c r="S34" s="230" t="s">
        <v>417</v>
      </c>
      <c r="T34" s="189"/>
      <c r="U34" s="231" t="s">
        <v>318</v>
      </c>
      <c r="V34" s="188">
        <v>1500000</v>
      </c>
      <c r="W34" s="579"/>
      <c r="X34" s="581"/>
      <c r="Y34" s="81"/>
      <c r="Z34" s="99" t="s">
        <v>320</v>
      </c>
      <c r="AA34" s="83">
        <f t="shared" si="0"/>
        <v>1500000</v>
      </c>
      <c r="AB34" s="555"/>
    </row>
    <row r="35" spans="2:28" ht="31.35" hidden="1" customHeight="1" x14ac:dyDescent="0.3">
      <c r="B35" s="586"/>
      <c r="C35" s="548"/>
      <c r="D35" s="549"/>
      <c r="E35" s="125" t="s">
        <v>418</v>
      </c>
      <c r="F35" s="537"/>
      <c r="G35" s="540"/>
      <c r="H35" s="516"/>
      <c r="I35" s="519"/>
      <c r="J35" s="561"/>
      <c r="K35" s="601"/>
      <c r="L35" s="551"/>
      <c r="M35" s="552"/>
      <c r="N35" s="516"/>
      <c r="O35" s="516"/>
      <c r="P35" s="583"/>
      <c r="Q35" s="232"/>
      <c r="R35" s="204"/>
      <c r="S35" s="191"/>
      <c r="T35" s="233" t="s">
        <v>155</v>
      </c>
      <c r="U35" s="206"/>
      <c r="V35" s="207"/>
      <c r="W35" s="579"/>
      <c r="X35" s="581"/>
      <c r="Y35" s="81"/>
      <c r="Z35" s="99" t="s">
        <v>320</v>
      </c>
      <c r="AA35" s="83">
        <f t="shared" si="0"/>
        <v>0</v>
      </c>
      <c r="AB35" s="555"/>
    </row>
    <row r="36" spans="2:28" ht="34.35" customHeight="1" x14ac:dyDescent="0.3">
      <c r="B36" s="586"/>
      <c r="C36" s="234" t="s">
        <v>324</v>
      </c>
      <c r="D36" s="235" t="s">
        <v>419</v>
      </c>
      <c r="E36" s="87" t="s">
        <v>420</v>
      </c>
      <c r="F36" s="222"/>
      <c r="G36" s="101">
        <f t="shared" si="1"/>
        <v>12500000</v>
      </c>
      <c r="H36" s="516"/>
      <c r="I36" s="519"/>
      <c r="J36" s="217" t="s">
        <v>134</v>
      </c>
      <c r="K36" s="218"/>
      <c r="L36" s="222">
        <v>25000000</v>
      </c>
      <c r="M36" s="87" t="s">
        <v>374</v>
      </c>
      <c r="N36" s="516"/>
      <c r="O36" s="516"/>
      <c r="P36" s="236" t="s">
        <v>421</v>
      </c>
      <c r="Q36" s="113" t="s">
        <v>420</v>
      </c>
      <c r="R36" s="147" t="s">
        <v>13</v>
      </c>
      <c r="S36" s="237" t="s">
        <v>422</v>
      </c>
      <c r="T36" s="238"/>
      <c r="U36" s="149">
        <v>45142</v>
      </c>
      <c r="V36" s="98">
        <v>15000000</v>
      </c>
      <c r="W36" s="579"/>
      <c r="X36" s="581"/>
      <c r="Y36" s="81"/>
      <c r="Z36" s="99" t="s">
        <v>423</v>
      </c>
      <c r="AA36" s="83">
        <f t="shared" si="0"/>
        <v>15000000</v>
      </c>
      <c r="AB36" s="239" t="s">
        <v>424</v>
      </c>
    </row>
    <row r="37" spans="2:28" ht="33.6" customHeight="1" x14ac:dyDescent="0.3">
      <c r="B37" s="586"/>
      <c r="C37" s="240" t="s">
        <v>334</v>
      </c>
      <c r="D37" s="129" t="s">
        <v>425</v>
      </c>
      <c r="E37" s="87" t="s">
        <v>420</v>
      </c>
      <c r="F37" s="222"/>
      <c r="G37" s="101">
        <f t="shared" si="1"/>
        <v>15000000</v>
      </c>
      <c r="H37" s="516"/>
      <c r="I37" s="519"/>
      <c r="J37" s="217" t="s">
        <v>134</v>
      </c>
      <c r="K37" s="218"/>
      <c r="L37" s="222">
        <v>30000000</v>
      </c>
      <c r="M37" s="87" t="s">
        <v>426</v>
      </c>
      <c r="N37" s="516"/>
      <c r="O37" s="516"/>
      <c r="P37" s="241" t="s">
        <v>427</v>
      </c>
      <c r="Q37" s="113" t="s">
        <v>420</v>
      </c>
      <c r="R37" s="242" t="s">
        <v>138</v>
      </c>
      <c r="S37" s="237" t="s">
        <v>428</v>
      </c>
      <c r="T37" s="238"/>
      <c r="U37" s="149">
        <v>45188</v>
      </c>
      <c r="V37" s="98">
        <v>30000000</v>
      </c>
      <c r="W37" s="579"/>
      <c r="X37" s="581"/>
      <c r="Y37" s="81"/>
      <c r="Z37" s="99" t="s">
        <v>423</v>
      </c>
      <c r="AA37" s="83">
        <f t="shared" si="0"/>
        <v>30000000</v>
      </c>
      <c r="AB37" s="243" t="s">
        <v>427</v>
      </c>
    </row>
    <row r="38" spans="2:28" ht="31.35" customHeight="1" x14ac:dyDescent="0.3">
      <c r="B38" s="586"/>
      <c r="C38" s="240" t="s">
        <v>340</v>
      </c>
      <c r="D38" s="129" t="s">
        <v>429</v>
      </c>
      <c r="E38" s="87" t="s">
        <v>420</v>
      </c>
      <c r="F38" s="222"/>
      <c r="G38" s="101">
        <f t="shared" si="1"/>
        <v>17500000</v>
      </c>
      <c r="H38" s="516"/>
      <c r="I38" s="519"/>
      <c r="J38" s="217" t="s">
        <v>134</v>
      </c>
      <c r="K38" s="218"/>
      <c r="L38" s="222">
        <v>35000000</v>
      </c>
      <c r="M38" s="87" t="s">
        <v>426</v>
      </c>
      <c r="N38" s="516"/>
      <c r="O38" s="516"/>
      <c r="P38" s="241" t="s">
        <v>430</v>
      </c>
      <c r="Q38" s="113"/>
      <c r="R38" s="242" t="s">
        <v>138</v>
      </c>
      <c r="S38" s="244" t="s">
        <v>431</v>
      </c>
      <c r="T38" s="238"/>
      <c r="U38" s="134">
        <v>45264</v>
      </c>
      <c r="V38" s="98">
        <v>15000000</v>
      </c>
      <c r="W38" s="579"/>
      <c r="X38" s="581"/>
      <c r="Y38" s="81"/>
      <c r="Z38" s="99" t="s">
        <v>423</v>
      </c>
      <c r="AA38" s="83">
        <f t="shared" si="0"/>
        <v>15000000</v>
      </c>
      <c r="AB38" s="243" t="s">
        <v>430</v>
      </c>
    </row>
    <row r="39" spans="2:28" ht="52.35" customHeight="1" x14ac:dyDescent="0.3">
      <c r="B39" s="586"/>
      <c r="C39" s="234" t="s">
        <v>432</v>
      </c>
      <c r="D39" s="235" t="s">
        <v>433</v>
      </c>
      <c r="E39" s="87" t="s">
        <v>420</v>
      </c>
      <c r="F39" s="222"/>
      <c r="G39" s="101">
        <f>L39/2</f>
        <v>17500000</v>
      </c>
      <c r="H39" s="516"/>
      <c r="I39" s="519"/>
      <c r="J39" s="217" t="s">
        <v>134</v>
      </c>
      <c r="K39" s="218"/>
      <c r="L39" s="222">
        <v>35000000</v>
      </c>
      <c r="M39" s="87" t="s">
        <v>434</v>
      </c>
      <c r="N39" s="516"/>
      <c r="O39" s="516"/>
      <c r="P39" s="241" t="s">
        <v>435</v>
      </c>
      <c r="Q39" s="113" t="s">
        <v>420</v>
      </c>
      <c r="R39" s="147" t="s">
        <v>13</v>
      </c>
      <c r="S39" s="237" t="s">
        <v>422</v>
      </c>
      <c r="T39" s="238"/>
      <c r="U39" s="149">
        <v>45142</v>
      </c>
      <c r="V39" s="98">
        <v>35000000</v>
      </c>
      <c r="W39" s="579"/>
      <c r="X39" s="581"/>
      <c r="Y39" s="81"/>
      <c r="Z39" s="99" t="s">
        <v>423</v>
      </c>
      <c r="AA39" s="83">
        <f t="shared" si="0"/>
        <v>35000000</v>
      </c>
      <c r="AB39" s="243" t="s">
        <v>435</v>
      </c>
    </row>
    <row r="40" spans="2:28" ht="34.35" customHeight="1" x14ac:dyDescent="0.3">
      <c r="B40" s="586"/>
      <c r="C40" s="240" t="s">
        <v>357</v>
      </c>
      <c r="D40" s="129" t="s">
        <v>436</v>
      </c>
      <c r="E40" s="87" t="s">
        <v>420</v>
      </c>
      <c r="F40" s="222"/>
      <c r="G40" s="101">
        <f t="shared" si="1"/>
        <v>3500000</v>
      </c>
      <c r="H40" s="516"/>
      <c r="I40" s="519"/>
      <c r="J40" s="217" t="s">
        <v>134</v>
      </c>
      <c r="K40" s="218"/>
      <c r="L40" s="222">
        <v>7000000</v>
      </c>
      <c r="M40" s="87" t="s">
        <v>426</v>
      </c>
      <c r="N40" s="516"/>
      <c r="O40" s="516"/>
      <c r="P40" s="236" t="s">
        <v>437</v>
      </c>
      <c r="Q40" s="113"/>
      <c r="R40" s="147"/>
      <c r="S40" s="238"/>
      <c r="T40" s="238"/>
      <c r="U40" s="134"/>
      <c r="V40" s="98"/>
      <c r="W40" s="579"/>
      <c r="X40" s="581"/>
      <c r="Y40" s="81"/>
      <c r="Z40" s="99"/>
      <c r="AA40" s="83">
        <f t="shared" si="0"/>
        <v>0</v>
      </c>
      <c r="AB40" s="239" t="s">
        <v>437</v>
      </c>
    </row>
    <row r="41" spans="2:28" ht="36.6" customHeight="1" x14ac:dyDescent="0.3">
      <c r="B41" s="586"/>
      <c r="C41" s="240" t="s">
        <v>438</v>
      </c>
      <c r="D41" s="129" t="s">
        <v>439</v>
      </c>
      <c r="E41" s="87" t="s">
        <v>420</v>
      </c>
      <c r="F41" s="222"/>
      <c r="G41" s="101">
        <f t="shared" si="1"/>
        <v>7500000</v>
      </c>
      <c r="H41" s="516"/>
      <c r="I41" s="519"/>
      <c r="J41" s="217" t="s">
        <v>134</v>
      </c>
      <c r="K41" s="218"/>
      <c r="L41" s="222">
        <v>15000000</v>
      </c>
      <c r="M41" s="87" t="s">
        <v>440</v>
      </c>
      <c r="N41" s="516"/>
      <c r="O41" s="516"/>
      <c r="P41" s="241" t="s">
        <v>441</v>
      </c>
      <c r="Q41" s="113"/>
      <c r="R41" s="147"/>
      <c r="S41" s="238"/>
      <c r="T41" s="238"/>
      <c r="U41" s="134"/>
      <c r="V41" s="98"/>
      <c r="W41" s="579"/>
      <c r="X41" s="581"/>
      <c r="Y41" s="81"/>
      <c r="Z41" s="99"/>
      <c r="AA41" s="83">
        <f t="shared" si="0"/>
        <v>0</v>
      </c>
      <c r="AB41" s="243" t="s">
        <v>441</v>
      </c>
    </row>
    <row r="42" spans="2:28" ht="31.35" customHeight="1" x14ac:dyDescent="0.3">
      <c r="B42" s="586"/>
      <c r="C42" s="240" t="s">
        <v>442</v>
      </c>
      <c r="D42" s="129" t="s">
        <v>443</v>
      </c>
      <c r="E42" s="87" t="s">
        <v>420</v>
      </c>
      <c r="F42" s="222"/>
      <c r="G42" s="101">
        <f t="shared" si="1"/>
        <v>1500000</v>
      </c>
      <c r="H42" s="516"/>
      <c r="I42" s="519"/>
      <c r="J42" s="217" t="s">
        <v>134</v>
      </c>
      <c r="K42" s="218"/>
      <c r="L42" s="222">
        <v>3000000</v>
      </c>
      <c r="M42" s="87" t="s">
        <v>440</v>
      </c>
      <c r="N42" s="516"/>
      <c r="O42" s="516"/>
      <c r="P42" s="236" t="s">
        <v>444</v>
      </c>
      <c r="Q42" s="113"/>
      <c r="R42" s="147"/>
      <c r="S42" s="238"/>
      <c r="T42" s="238"/>
      <c r="U42" s="134"/>
      <c r="V42" s="98"/>
      <c r="W42" s="579"/>
      <c r="X42" s="581"/>
      <c r="Y42" s="81"/>
      <c r="Z42" s="99"/>
      <c r="AA42" s="83">
        <f t="shared" si="0"/>
        <v>0</v>
      </c>
      <c r="AB42" s="239" t="s">
        <v>444</v>
      </c>
    </row>
    <row r="43" spans="2:28" ht="31.35" customHeight="1" x14ac:dyDescent="0.3">
      <c r="B43" s="586"/>
      <c r="C43" s="556" t="s">
        <v>366</v>
      </c>
      <c r="D43" s="557" t="s">
        <v>445</v>
      </c>
      <c r="E43" s="245" t="s">
        <v>420</v>
      </c>
      <c r="F43" s="222"/>
      <c r="G43" s="101">
        <f t="shared" si="1"/>
        <v>5000000</v>
      </c>
      <c r="H43" s="516"/>
      <c r="I43" s="519"/>
      <c r="J43" s="217" t="s">
        <v>134</v>
      </c>
      <c r="K43" s="218"/>
      <c r="L43" s="222">
        <v>10000000</v>
      </c>
      <c r="M43" s="87" t="s">
        <v>446</v>
      </c>
      <c r="N43" s="516"/>
      <c r="O43" s="516"/>
      <c r="P43" s="246" t="s">
        <v>447</v>
      </c>
      <c r="Q43" s="247" t="s">
        <v>420</v>
      </c>
      <c r="R43" s="208" t="s">
        <v>13</v>
      </c>
      <c r="S43" s="237" t="s">
        <v>422</v>
      </c>
      <c r="T43" s="248"/>
      <c r="U43" s="249">
        <v>45142</v>
      </c>
      <c r="V43" s="250">
        <v>10000000</v>
      </c>
      <c r="W43" s="579"/>
      <c r="X43" s="581"/>
      <c r="Y43" s="81"/>
      <c r="Z43" s="99" t="s">
        <v>423</v>
      </c>
      <c r="AA43" s="83">
        <f t="shared" si="0"/>
        <v>10000000</v>
      </c>
      <c r="AB43" s="251" t="s">
        <v>447</v>
      </c>
    </row>
    <row r="44" spans="2:28" ht="31.35" hidden="1" customHeight="1" x14ac:dyDescent="0.3">
      <c r="B44" s="586"/>
      <c r="C44" s="556"/>
      <c r="D44" s="557"/>
      <c r="E44" s="245" t="s">
        <v>326</v>
      </c>
      <c r="F44" s="222">
        <v>5000000</v>
      </c>
      <c r="G44" s="101">
        <f t="shared" si="1"/>
        <v>2500000</v>
      </c>
      <c r="H44" s="516"/>
      <c r="I44" s="519"/>
      <c r="J44" s="217" t="s">
        <v>134</v>
      </c>
      <c r="K44" s="218"/>
      <c r="L44" s="222">
        <v>5000000</v>
      </c>
      <c r="M44" s="87" t="s">
        <v>446</v>
      </c>
      <c r="N44" s="516"/>
      <c r="O44" s="516"/>
      <c r="P44" s="246" t="s">
        <v>448</v>
      </c>
      <c r="Q44" s="252" t="s">
        <v>376</v>
      </c>
      <c r="R44" s="210" t="s">
        <v>13</v>
      </c>
      <c r="S44" s="253" t="s">
        <v>118</v>
      </c>
      <c r="T44" s="205" t="s">
        <v>134</v>
      </c>
      <c r="U44" s="206">
        <v>45037</v>
      </c>
      <c r="V44" s="214">
        <v>2400000</v>
      </c>
      <c r="W44" s="579"/>
      <c r="X44" s="581"/>
      <c r="Y44" s="81"/>
      <c r="Z44" s="99" t="s">
        <v>330</v>
      </c>
      <c r="AA44" s="83">
        <f t="shared" si="0"/>
        <v>2400000</v>
      </c>
      <c r="AB44" s="251" t="s">
        <v>448</v>
      </c>
    </row>
    <row r="45" spans="2:28" s="260" customFormat="1" ht="31.35" hidden="1" customHeight="1" x14ac:dyDescent="0.3">
      <c r="B45" s="586"/>
      <c r="C45" s="234" t="s">
        <v>449</v>
      </c>
      <c r="D45" s="129" t="s">
        <v>450</v>
      </c>
      <c r="E45" s="87" t="s">
        <v>451</v>
      </c>
      <c r="F45" s="222">
        <v>2000000</v>
      </c>
      <c r="G45" s="101">
        <f t="shared" si="1"/>
        <v>1000000</v>
      </c>
      <c r="H45" s="516"/>
      <c r="I45" s="519"/>
      <c r="J45" s="217" t="s">
        <v>134</v>
      </c>
      <c r="K45" s="218"/>
      <c r="L45" s="222">
        <v>2000000</v>
      </c>
      <c r="M45" s="254" t="s">
        <v>446</v>
      </c>
      <c r="N45" s="516"/>
      <c r="O45" s="516"/>
      <c r="P45" s="255" t="s">
        <v>452</v>
      </c>
      <c r="Q45" s="113" t="s">
        <v>451</v>
      </c>
      <c r="R45" s="147" t="s">
        <v>301</v>
      </c>
      <c r="S45" s="104" t="s">
        <v>453</v>
      </c>
      <c r="T45" s="256" t="s">
        <v>155</v>
      </c>
      <c r="U45" s="257" t="s">
        <v>318</v>
      </c>
      <c r="V45" s="258">
        <v>2000000</v>
      </c>
      <c r="W45" s="579"/>
      <c r="X45" s="581"/>
      <c r="Y45" s="81"/>
      <c r="Z45" s="99" t="s">
        <v>303</v>
      </c>
      <c r="AA45" s="83">
        <f t="shared" si="0"/>
        <v>2000000</v>
      </c>
      <c r="AB45" s="259" t="s">
        <v>452</v>
      </c>
    </row>
    <row r="46" spans="2:28" s="260" customFormat="1" ht="24.6" hidden="1" customHeight="1" x14ac:dyDescent="0.3">
      <c r="B46" s="586"/>
      <c r="C46" s="548" t="s">
        <v>454</v>
      </c>
      <c r="D46" s="549" t="s">
        <v>455</v>
      </c>
      <c r="E46" s="552" t="s">
        <v>456</v>
      </c>
      <c r="F46" s="222"/>
      <c r="G46" s="101"/>
      <c r="H46" s="516"/>
      <c r="I46" s="519"/>
      <c r="J46" s="217"/>
      <c r="K46" s="218"/>
      <c r="L46" s="551">
        <v>10000000</v>
      </c>
      <c r="M46" s="254"/>
      <c r="N46" s="516"/>
      <c r="O46" s="516"/>
      <c r="P46" s="553" t="s">
        <v>457</v>
      </c>
      <c r="Q46" s="224" t="s">
        <v>456</v>
      </c>
      <c r="R46" s="208" t="s">
        <v>301</v>
      </c>
      <c r="S46" s="261" t="s">
        <v>458</v>
      </c>
      <c r="T46" s="262"/>
      <c r="U46" s="263" t="s">
        <v>318</v>
      </c>
      <c r="V46" s="264">
        <v>8484191.4299999997</v>
      </c>
      <c r="W46" s="579"/>
      <c r="X46" s="581"/>
      <c r="Y46" s="81"/>
      <c r="Z46" s="99" t="s">
        <v>320</v>
      </c>
      <c r="AA46" s="83">
        <f t="shared" si="0"/>
        <v>8484191.4299999997</v>
      </c>
      <c r="AB46" s="525" t="s">
        <v>459</v>
      </c>
    </row>
    <row r="47" spans="2:28" ht="24.6" hidden="1" customHeight="1" x14ac:dyDescent="0.3">
      <c r="B47" s="586"/>
      <c r="C47" s="548"/>
      <c r="D47" s="549"/>
      <c r="E47" s="552"/>
      <c r="F47" s="222">
        <v>11500000</v>
      </c>
      <c r="G47" s="101">
        <f>L46/2</f>
        <v>5000000</v>
      </c>
      <c r="H47" s="516"/>
      <c r="I47" s="519"/>
      <c r="J47" s="217" t="s">
        <v>134</v>
      </c>
      <c r="K47" s="218"/>
      <c r="L47" s="551"/>
      <c r="M47" s="87" t="s">
        <v>374</v>
      </c>
      <c r="N47" s="516"/>
      <c r="O47" s="516"/>
      <c r="P47" s="554"/>
      <c r="Q47" s="265" t="s">
        <v>456</v>
      </c>
      <c r="R47" s="210" t="s">
        <v>301</v>
      </c>
      <c r="S47" s="211" t="s">
        <v>460</v>
      </c>
      <c r="T47" s="266"/>
      <c r="U47" s="267">
        <v>45328</v>
      </c>
      <c r="V47" s="268">
        <v>1515808.57</v>
      </c>
      <c r="W47" s="579"/>
      <c r="X47" s="581"/>
      <c r="Y47" s="81"/>
      <c r="Z47" s="99" t="s">
        <v>320</v>
      </c>
      <c r="AA47" s="83">
        <f t="shared" si="0"/>
        <v>1515808.57</v>
      </c>
      <c r="AB47" s="526"/>
    </row>
    <row r="48" spans="2:28" ht="24.6" hidden="1" customHeight="1" x14ac:dyDescent="0.3">
      <c r="B48" s="586"/>
      <c r="C48" s="548" t="s">
        <v>461</v>
      </c>
      <c r="D48" s="549" t="s">
        <v>462</v>
      </c>
      <c r="E48" s="120" t="s">
        <v>463</v>
      </c>
      <c r="F48" s="222"/>
      <c r="G48" s="550">
        <f>L48/2</f>
        <v>717500</v>
      </c>
      <c r="H48" s="516"/>
      <c r="I48" s="519"/>
      <c r="J48" s="217" t="s">
        <v>134</v>
      </c>
      <c r="K48" s="218"/>
      <c r="L48" s="551">
        <v>1435000</v>
      </c>
      <c r="M48" s="552" t="s">
        <v>374</v>
      </c>
      <c r="N48" s="516"/>
      <c r="O48" s="516"/>
      <c r="P48" s="553" t="s">
        <v>464</v>
      </c>
      <c r="Q48" s="247" t="s">
        <v>465</v>
      </c>
      <c r="R48" s="208" t="s">
        <v>301</v>
      </c>
      <c r="S48" s="269" t="s">
        <v>466</v>
      </c>
      <c r="T48" s="262" t="s">
        <v>155</v>
      </c>
      <c r="U48" s="263" t="s">
        <v>318</v>
      </c>
      <c r="V48" s="264">
        <v>850000</v>
      </c>
      <c r="W48" s="579"/>
      <c r="X48" s="581"/>
      <c r="Y48" s="81"/>
      <c r="Z48" s="99" t="s">
        <v>320</v>
      </c>
      <c r="AA48" s="83">
        <f t="shared" si="0"/>
        <v>850000</v>
      </c>
      <c r="AB48" s="525" t="s">
        <v>464</v>
      </c>
    </row>
    <row r="49" spans="2:29" ht="24.6" hidden="1" customHeight="1" x14ac:dyDescent="0.3">
      <c r="B49" s="586"/>
      <c r="C49" s="548"/>
      <c r="D49" s="549"/>
      <c r="E49" s="125" t="s">
        <v>332</v>
      </c>
      <c r="F49" s="222">
        <v>1440000</v>
      </c>
      <c r="G49" s="550"/>
      <c r="H49" s="516"/>
      <c r="I49" s="519"/>
      <c r="J49" s="217" t="s">
        <v>134</v>
      </c>
      <c r="K49" s="218"/>
      <c r="L49" s="551"/>
      <c r="M49" s="552"/>
      <c r="N49" s="516"/>
      <c r="O49" s="516"/>
      <c r="P49" s="554"/>
      <c r="Q49" s="270" t="s">
        <v>332</v>
      </c>
      <c r="R49" s="210" t="s">
        <v>301</v>
      </c>
      <c r="S49" s="271" t="s">
        <v>467</v>
      </c>
      <c r="T49" s="266" t="s">
        <v>155</v>
      </c>
      <c r="U49" s="272" t="s">
        <v>318</v>
      </c>
      <c r="V49" s="268">
        <v>585000</v>
      </c>
      <c r="W49" s="579"/>
      <c r="X49" s="581"/>
      <c r="Y49" s="81"/>
      <c r="Z49" s="99" t="s">
        <v>320</v>
      </c>
      <c r="AA49" s="83">
        <f t="shared" si="0"/>
        <v>585000</v>
      </c>
      <c r="AB49" s="526"/>
    </row>
    <row r="50" spans="2:29" ht="31.35" hidden="1" customHeight="1" x14ac:dyDescent="0.3">
      <c r="B50" s="586"/>
      <c r="C50" s="527" t="s">
        <v>468</v>
      </c>
      <c r="D50" s="530" t="s">
        <v>469</v>
      </c>
      <c r="E50" s="533" t="s">
        <v>470</v>
      </c>
      <c r="F50" s="535">
        <v>5100000</v>
      </c>
      <c r="G50" s="538">
        <f>L50/2</f>
        <v>2000000</v>
      </c>
      <c r="H50" s="516"/>
      <c r="I50" s="519"/>
      <c r="J50" s="217" t="s">
        <v>134</v>
      </c>
      <c r="K50" s="218"/>
      <c r="L50" s="535">
        <v>4000000</v>
      </c>
      <c r="M50" s="541" t="s">
        <v>426</v>
      </c>
      <c r="N50" s="516"/>
      <c r="O50" s="516"/>
      <c r="P50" s="544" t="s">
        <v>471</v>
      </c>
      <c r="Q50" s="247" t="s">
        <v>470</v>
      </c>
      <c r="R50" s="208" t="s">
        <v>301</v>
      </c>
      <c r="S50" s="269" t="s">
        <v>472</v>
      </c>
      <c r="T50" s="262" t="s">
        <v>155</v>
      </c>
      <c r="U50" s="263" t="s">
        <v>318</v>
      </c>
      <c r="V50" s="264">
        <v>2800000</v>
      </c>
      <c r="W50" s="579"/>
      <c r="X50" s="581"/>
      <c r="Y50" s="81"/>
      <c r="Z50" s="99" t="s">
        <v>320</v>
      </c>
      <c r="AA50" s="83">
        <f t="shared" si="0"/>
        <v>2800000</v>
      </c>
      <c r="AB50" s="525" t="s">
        <v>473</v>
      </c>
    </row>
    <row r="51" spans="2:29" ht="31.35" hidden="1" customHeight="1" x14ac:dyDescent="0.3">
      <c r="B51" s="586"/>
      <c r="C51" s="528"/>
      <c r="D51" s="531"/>
      <c r="E51" s="534"/>
      <c r="F51" s="536"/>
      <c r="G51" s="539"/>
      <c r="H51" s="516"/>
      <c r="I51" s="519"/>
      <c r="J51" s="217" t="s">
        <v>134</v>
      </c>
      <c r="K51" s="218"/>
      <c r="L51" s="536"/>
      <c r="M51" s="542"/>
      <c r="N51" s="516"/>
      <c r="O51" s="516"/>
      <c r="P51" s="545"/>
      <c r="Q51" s="273" t="s">
        <v>470</v>
      </c>
      <c r="R51" s="181" t="s">
        <v>301</v>
      </c>
      <c r="S51" s="274" t="s">
        <v>474</v>
      </c>
      <c r="T51" s="275" t="s">
        <v>155</v>
      </c>
      <c r="U51" s="276" t="s">
        <v>318</v>
      </c>
      <c r="V51" s="277">
        <v>1200000</v>
      </c>
      <c r="W51" s="579"/>
      <c r="X51" s="581"/>
      <c r="Y51" s="81"/>
      <c r="Z51" s="99" t="s">
        <v>320</v>
      </c>
      <c r="AA51" s="83">
        <f t="shared" si="0"/>
        <v>1200000</v>
      </c>
      <c r="AB51" s="547"/>
    </row>
    <row r="52" spans="2:29" ht="31.35" hidden="1" customHeight="1" x14ac:dyDescent="0.3">
      <c r="B52" s="587"/>
      <c r="C52" s="529"/>
      <c r="D52" s="532"/>
      <c r="E52" s="278" t="s">
        <v>326</v>
      </c>
      <c r="F52" s="537"/>
      <c r="G52" s="540"/>
      <c r="H52" s="575"/>
      <c r="I52" s="584"/>
      <c r="J52" s="217" t="s">
        <v>134</v>
      </c>
      <c r="K52" s="279"/>
      <c r="L52" s="537"/>
      <c r="M52" s="543"/>
      <c r="N52" s="575"/>
      <c r="O52" s="575"/>
      <c r="P52" s="546"/>
      <c r="Q52" s="252" t="s">
        <v>376</v>
      </c>
      <c r="R52" s="210" t="s">
        <v>13</v>
      </c>
      <c r="S52" s="280" t="s">
        <v>475</v>
      </c>
      <c r="T52" s="281"/>
      <c r="U52" s="206">
        <v>45142</v>
      </c>
      <c r="V52" s="207">
        <v>6000000</v>
      </c>
      <c r="W52" s="579"/>
      <c r="X52" s="581"/>
      <c r="Y52" s="81"/>
      <c r="Z52" s="99" t="s">
        <v>330</v>
      </c>
      <c r="AA52" s="83">
        <f t="shared" si="0"/>
        <v>6000000</v>
      </c>
      <c r="AB52" s="526"/>
    </row>
    <row r="53" spans="2:29" ht="36.6" hidden="1" customHeight="1" thickBot="1" x14ac:dyDescent="0.35">
      <c r="B53" s="503"/>
      <c r="C53" s="282" t="s">
        <v>476</v>
      </c>
      <c r="D53" s="283" t="s">
        <v>477</v>
      </c>
      <c r="E53" s="284" t="s">
        <v>478</v>
      </c>
      <c r="F53" s="285">
        <v>2000000</v>
      </c>
      <c r="G53" s="286">
        <f t="shared" si="1"/>
        <v>1001460</v>
      </c>
      <c r="H53" s="517"/>
      <c r="I53" s="520"/>
      <c r="J53" s="287" t="s">
        <v>134</v>
      </c>
      <c r="K53" s="288"/>
      <c r="L53" s="285">
        <v>2002920</v>
      </c>
      <c r="M53" s="284" t="s">
        <v>426</v>
      </c>
      <c r="N53" s="517"/>
      <c r="O53" s="517"/>
      <c r="P53" s="289" t="s">
        <v>479</v>
      </c>
      <c r="Q53" s="167" t="s">
        <v>478</v>
      </c>
      <c r="R53" s="168" t="s">
        <v>301</v>
      </c>
      <c r="S53" s="290" t="s">
        <v>480</v>
      </c>
      <c r="T53" s="291"/>
      <c r="U53" s="292" t="s">
        <v>318</v>
      </c>
      <c r="V53" s="293">
        <v>2002920</v>
      </c>
      <c r="W53" s="580"/>
      <c r="X53" s="509"/>
      <c r="Y53" s="81"/>
      <c r="Z53" s="99" t="s">
        <v>320</v>
      </c>
      <c r="AA53" s="83">
        <f t="shared" si="0"/>
        <v>2002920</v>
      </c>
      <c r="AB53" s="173" t="s">
        <v>479</v>
      </c>
    </row>
    <row r="54" spans="2:29" ht="31.35" hidden="1" customHeight="1" x14ac:dyDescent="0.3">
      <c r="B54" s="512" t="s">
        <v>481</v>
      </c>
      <c r="C54" s="294" t="s">
        <v>290</v>
      </c>
      <c r="D54" s="69" t="s">
        <v>482</v>
      </c>
      <c r="E54" s="70" t="s">
        <v>298</v>
      </c>
      <c r="F54" s="295">
        <v>100000000</v>
      </c>
      <c r="G54" s="71">
        <f t="shared" si="1"/>
        <v>21703475.754999999</v>
      </c>
      <c r="H54" s="515">
        <f>SUM(G54:G61)</f>
        <v>46420925.754999995</v>
      </c>
      <c r="I54" s="518">
        <f>H54/H66</f>
        <v>8.9519021277316146E-2</v>
      </c>
      <c r="J54" s="296" t="s">
        <v>134</v>
      </c>
      <c r="K54" s="297"/>
      <c r="L54" s="295">
        <f>39750000+3656951.51</f>
        <v>43406951.509999998</v>
      </c>
      <c r="M54" s="298" t="s">
        <v>483</v>
      </c>
      <c r="N54" s="521">
        <f>SUM(L54:L61)</f>
        <v>92841851.50999999</v>
      </c>
      <c r="O54" s="521">
        <f>SUM(L54:L61)</f>
        <v>92841851.50999999</v>
      </c>
      <c r="P54" s="299" t="s">
        <v>484</v>
      </c>
      <c r="Q54" s="300"/>
      <c r="R54" s="301"/>
      <c r="S54" s="302"/>
      <c r="T54" s="78"/>
      <c r="U54" s="79"/>
      <c r="V54" s="80"/>
      <c r="W54" s="506">
        <f>SUM(V54:V61)</f>
        <v>20886325</v>
      </c>
      <c r="X54" s="499">
        <f>SUM(V54:V61)/O54</f>
        <v>0.22496670047290401</v>
      </c>
      <c r="Y54" s="81"/>
      <c r="Z54" s="99"/>
      <c r="AA54" s="83">
        <f t="shared" si="0"/>
        <v>0</v>
      </c>
      <c r="AB54" s="239" t="s">
        <v>485</v>
      </c>
    </row>
    <row r="55" spans="2:29" ht="31.35" hidden="1" customHeight="1" x14ac:dyDescent="0.3">
      <c r="B55" s="513"/>
      <c r="C55" s="303" t="s">
        <v>296</v>
      </c>
      <c r="D55" s="129" t="s">
        <v>486</v>
      </c>
      <c r="E55" s="87" t="s">
        <v>298</v>
      </c>
      <c r="F55" s="304">
        <v>1000000</v>
      </c>
      <c r="G55" s="88">
        <f>L55/2</f>
        <v>500000</v>
      </c>
      <c r="H55" s="516"/>
      <c r="I55" s="519"/>
      <c r="J55" s="217" t="s">
        <v>134</v>
      </c>
      <c r="K55" s="218"/>
      <c r="L55" s="304">
        <v>1000000</v>
      </c>
      <c r="M55" s="254" t="s">
        <v>487</v>
      </c>
      <c r="N55" s="522"/>
      <c r="O55" s="522"/>
      <c r="P55" s="305"/>
      <c r="Q55" s="306" t="str">
        <f>E55</f>
        <v>Min. Interno - Polizia di Stato</v>
      </c>
      <c r="R55" s="307" t="s">
        <v>301</v>
      </c>
      <c r="S55" s="104" t="s">
        <v>466</v>
      </c>
      <c r="T55" s="148" t="s">
        <v>155</v>
      </c>
      <c r="U55" s="257" t="s">
        <v>318</v>
      </c>
      <c r="V55" s="98">
        <v>1000000</v>
      </c>
      <c r="W55" s="524"/>
      <c r="X55" s="500"/>
      <c r="Y55" s="81"/>
      <c r="Z55" s="99" t="s">
        <v>303</v>
      </c>
      <c r="AA55" s="83">
        <f t="shared" si="0"/>
        <v>1000000</v>
      </c>
      <c r="AB55" s="32" t="s">
        <v>488</v>
      </c>
    </row>
    <row r="56" spans="2:29" ht="31.35" hidden="1" customHeight="1" x14ac:dyDescent="0.3">
      <c r="B56" s="513"/>
      <c r="C56" s="303" t="s">
        <v>305</v>
      </c>
      <c r="D56" s="129" t="s">
        <v>489</v>
      </c>
      <c r="E56" s="87" t="s">
        <v>298</v>
      </c>
      <c r="F56" s="304">
        <v>15000000</v>
      </c>
      <c r="G56" s="88">
        <f>L56/2</f>
        <v>5000000</v>
      </c>
      <c r="H56" s="516"/>
      <c r="I56" s="519"/>
      <c r="J56" s="217" t="s">
        <v>134</v>
      </c>
      <c r="K56" s="218"/>
      <c r="L56" s="308">
        <v>10000000</v>
      </c>
      <c r="M56" s="254" t="s">
        <v>490</v>
      </c>
      <c r="N56" s="522"/>
      <c r="O56" s="522"/>
      <c r="P56" s="236" t="s">
        <v>491</v>
      </c>
      <c r="Q56" s="306"/>
      <c r="R56" s="309"/>
      <c r="S56" s="310"/>
      <c r="T56" s="96"/>
      <c r="U56" s="97"/>
      <c r="V56" s="98"/>
      <c r="W56" s="524"/>
      <c r="X56" s="500"/>
      <c r="Y56" s="81"/>
      <c r="Z56" s="99"/>
      <c r="AA56" s="83">
        <f t="shared" si="0"/>
        <v>0</v>
      </c>
      <c r="AB56" s="239" t="s">
        <v>492</v>
      </c>
    </row>
    <row r="57" spans="2:29" ht="31.35" hidden="1" customHeight="1" x14ac:dyDescent="0.3">
      <c r="B57" s="513"/>
      <c r="C57" s="303" t="s">
        <v>313</v>
      </c>
      <c r="D57" s="129" t="s">
        <v>493</v>
      </c>
      <c r="E57" s="87" t="s">
        <v>298</v>
      </c>
      <c r="F57" s="304">
        <v>3000000</v>
      </c>
      <c r="G57" s="88">
        <f t="shared" si="1"/>
        <v>750000</v>
      </c>
      <c r="H57" s="516"/>
      <c r="I57" s="519"/>
      <c r="J57" s="217" t="s">
        <v>134</v>
      </c>
      <c r="K57" s="218"/>
      <c r="L57" s="304">
        <v>1500000</v>
      </c>
      <c r="M57" s="254" t="s">
        <v>490</v>
      </c>
      <c r="N57" s="522"/>
      <c r="O57" s="522"/>
      <c r="P57" s="236" t="s">
        <v>494</v>
      </c>
      <c r="Q57" s="306" t="str">
        <f>E57</f>
        <v>Min. Interno - Polizia di Stato</v>
      </c>
      <c r="R57" s="307" t="s">
        <v>301</v>
      </c>
      <c r="S57" s="104" t="s">
        <v>495</v>
      </c>
      <c r="T57" s="148" t="s">
        <v>155</v>
      </c>
      <c r="U57" s="257" t="s">
        <v>318</v>
      </c>
      <c r="V57" s="98">
        <f>L57</f>
        <v>1500000</v>
      </c>
      <c r="W57" s="524"/>
      <c r="X57" s="500"/>
      <c r="Y57" s="81"/>
      <c r="Z57" s="99" t="s">
        <v>303</v>
      </c>
      <c r="AA57" s="83">
        <f t="shared" si="0"/>
        <v>1500000</v>
      </c>
      <c r="AB57" s="239" t="s">
        <v>496</v>
      </c>
    </row>
    <row r="58" spans="2:29" ht="31.35" hidden="1" customHeight="1" thickBot="1" x14ac:dyDescent="0.35">
      <c r="B58" s="513"/>
      <c r="C58" s="303" t="s">
        <v>324</v>
      </c>
      <c r="D58" s="129" t="s">
        <v>497</v>
      </c>
      <c r="E58" s="87" t="s">
        <v>498</v>
      </c>
      <c r="F58" s="304">
        <v>3000000</v>
      </c>
      <c r="G58" s="88">
        <f>L58/2</f>
        <v>1500000</v>
      </c>
      <c r="H58" s="516"/>
      <c r="I58" s="519"/>
      <c r="J58" s="217" t="s">
        <v>134</v>
      </c>
      <c r="K58" s="218"/>
      <c r="L58" s="304">
        <v>3000000</v>
      </c>
      <c r="M58" s="254" t="s">
        <v>499</v>
      </c>
      <c r="N58" s="522"/>
      <c r="O58" s="522"/>
      <c r="P58" s="236" t="s">
        <v>500</v>
      </c>
      <c r="Q58" s="306" t="s">
        <v>501</v>
      </c>
      <c r="R58" s="307" t="s">
        <v>301</v>
      </c>
      <c r="S58" s="104" t="s">
        <v>502</v>
      </c>
      <c r="T58" s="148" t="s">
        <v>155</v>
      </c>
      <c r="U58" s="311" t="s">
        <v>503</v>
      </c>
      <c r="V58" s="98">
        <v>3000000</v>
      </c>
      <c r="W58" s="524"/>
      <c r="X58" s="500"/>
      <c r="Y58" s="81"/>
      <c r="Z58" s="99" t="s">
        <v>320</v>
      </c>
      <c r="AA58" s="83">
        <f t="shared" si="0"/>
        <v>3000000</v>
      </c>
      <c r="AB58" s="312" t="s">
        <v>504</v>
      </c>
      <c r="AC58" s="239" t="s">
        <v>505</v>
      </c>
    </row>
    <row r="59" spans="2:29" ht="31.35" hidden="1" customHeight="1" x14ac:dyDescent="0.3">
      <c r="B59" s="513"/>
      <c r="C59" s="303" t="s">
        <v>334</v>
      </c>
      <c r="D59" s="129" t="s">
        <v>506</v>
      </c>
      <c r="E59" s="87" t="s">
        <v>507</v>
      </c>
      <c r="F59" s="304">
        <v>31500000</v>
      </c>
      <c r="G59" s="88">
        <f>L59/2</f>
        <v>15000000</v>
      </c>
      <c r="H59" s="516"/>
      <c r="I59" s="519"/>
      <c r="J59" s="217" t="s">
        <v>134</v>
      </c>
      <c r="K59" s="218"/>
      <c r="L59" s="304">
        <v>30000000</v>
      </c>
      <c r="M59" s="254" t="s">
        <v>508</v>
      </c>
      <c r="N59" s="522"/>
      <c r="O59" s="522"/>
      <c r="P59" s="236" t="s">
        <v>509</v>
      </c>
      <c r="Q59" s="306" t="s">
        <v>510</v>
      </c>
      <c r="R59" s="309" t="s">
        <v>13</v>
      </c>
      <c r="S59" s="104" t="s">
        <v>511</v>
      </c>
      <c r="T59" s="313" t="s">
        <v>135</v>
      </c>
      <c r="U59" s="97">
        <v>45033</v>
      </c>
      <c r="V59" s="98">
        <v>15000000</v>
      </c>
      <c r="W59" s="524"/>
      <c r="X59" s="500"/>
      <c r="Y59" s="81"/>
      <c r="Z59" s="82" t="s">
        <v>330</v>
      </c>
      <c r="AA59" s="83">
        <f t="shared" si="0"/>
        <v>15000000</v>
      </c>
      <c r="AB59" s="314" t="s">
        <v>512</v>
      </c>
      <c r="AC59" s="315"/>
    </row>
    <row r="60" spans="2:29" ht="31.35" hidden="1" customHeight="1" thickBot="1" x14ac:dyDescent="0.35">
      <c r="B60" s="513"/>
      <c r="C60" s="303" t="s">
        <v>340</v>
      </c>
      <c r="D60" s="129" t="s">
        <v>513</v>
      </c>
      <c r="E60" s="87" t="s">
        <v>514</v>
      </c>
      <c r="F60" s="304">
        <v>3040000</v>
      </c>
      <c r="G60" s="88">
        <f t="shared" si="1"/>
        <v>1517450</v>
      </c>
      <c r="H60" s="516"/>
      <c r="I60" s="519"/>
      <c r="J60" s="217" t="s">
        <v>134</v>
      </c>
      <c r="K60" s="218"/>
      <c r="L60" s="304">
        <v>3034900</v>
      </c>
      <c r="M60" s="254" t="s">
        <v>508</v>
      </c>
      <c r="N60" s="522"/>
      <c r="O60" s="522"/>
      <c r="P60" s="236" t="s">
        <v>515</v>
      </c>
      <c r="Q60" s="316"/>
      <c r="R60" s="307"/>
      <c r="S60" s="238"/>
      <c r="T60" s="238"/>
      <c r="U60" s="134"/>
      <c r="V60" s="98"/>
      <c r="W60" s="524"/>
      <c r="X60" s="500"/>
      <c r="Y60" s="81"/>
      <c r="Z60" s="99"/>
      <c r="AA60" s="83">
        <f t="shared" si="0"/>
        <v>0</v>
      </c>
      <c r="AB60" s="317" t="s">
        <v>516</v>
      </c>
    </row>
    <row r="61" spans="2:29" ht="31.35" hidden="1" customHeight="1" thickBot="1" x14ac:dyDescent="0.35">
      <c r="B61" s="514"/>
      <c r="C61" s="318" t="s">
        <v>432</v>
      </c>
      <c r="D61" s="283" t="s">
        <v>517</v>
      </c>
      <c r="E61" s="284" t="s">
        <v>507</v>
      </c>
      <c r="F61" s="319">
        <v>900000</v>
      </c>
      <c r="G61" s="320">
        <f>L61/2</f>
        <v>450000</v>
      </c>
      <c r="H61" s="517"/>
      <c r="I61" s="520"/>
      <c r="J61" s="287" t="s">
        <v>155</v>
      </c>
      <c r="K61" s="288"/>
      <c r="L61" s="319">
        <v>900000</v>
      </c>
      <c r="M61" s="321" t="s">
        <v>518</v>
      </c>
      <c r="N61" s="523"/>
      <c r="O61" s="523"/>
      <c r="P61" s="322" t="s">
        <v>519</v>
      </c>
      <c r="Q61" s="323" t="s">
        <v>520</v>
      </c>
      <c r="R61" s="324" t="s">
        <v>301</v>
      </c>
      <c r="S61" s="325" t="s">
        <v>344</v>
      </c>
      <c r="T61" s="326"/>
      <c r="U61" s="327">
        <v>45181</v>
      </c>
      <c r="V61" s="328">
        <v>386325</v>
      </c>
      <c r="W61" s="507"/>
      <c r="X61" s="501"/>
      <c r="Y61" s="81"/>
      <c r="Z61" s="99" t="s">
        <v>303</v>
      </c>
      <c r="AA61" s="83">
        <f t="shared" si="0"/>
        <v>386325</v>
      </c>
      <c r="AB61" s="239" t="s">
        <v>521</v>
      </c>
    </row>
    <row r="62" spans="2:29" ht="31.35" hidden="1" customHeight="1" thickBot="1" x14ac:dyDescent="0.35">
      <c r="B62" s="502" t="s">
        <v>522</v>
      </c>
      <c r="C62" s="329" t="s">
        <v>290</v>
      </c>
      <c r="D62" s="69" t="s">
        <v>523</v>
      </c>
      <c r="E62" s="70" t="s">
        <v>359</v>
      </c>
      <c r="F62" s="295">
        <v>720000</v>
      </c>
      <c r="G62" s="71">
        <f t="shared" si="1"/>
        <v>360000</v>
      </c>
      <c r="H62" s="330">
        <f>G62</f>
        <v>360000</v>
      </c>
      <c r="I62" s="297">
        <f>H62/H77</f>
        <v>7.2295057383930689E-4</v>
      </c>
      <c r="J62" s="297"/>
      <c r="K62" s="297"/>
      <c r="L62" s="295">
        <v>720000</v>
      </c>
      <c r="M62" s="70" t="s">
        <v>524</v>
      </c>
      <c r="N62" s="330">
        <f>L62</f>
        <v>720000</v>
      </c>
      <c r="O62" s="504">
        <f>L62+L63</f>
        <v>41920000</v>
      </c>
      <c r="P62" s="299" t="s">
        <v>525</v>
      </c>
      <c r="Q62" s="76" t="s">
        <v>526</v>
      </c>
      <c r="R62" s="331" t="s">
        <v>301</v>
      </c>
      <c r="S62" s="332" t="s">
        <v>265</v>
      </c>
      <c r="T62" s="333" t="s">
        <v>155</v>
      </c>
      <c r="U62" s="334" t="s">
        <v>318</v>
      </c>
      <c r="V62" s="80">
        <v>720000</v>
      </c>
      <c r="W62" s="506">
        <f>SUM(V62:V63)</f>
        <v>26788000</v>
      </c>
      <c r="X62" s="508" cm="1">
        <f t="array" ref="X62">SUM(V62:V63/(O62+O63))</f>
        <v>0.63902671755725193</v>
      </c>
      <c r="Y62" s="81"/>
      <c r="Z62" s="99" t="s">
        <v>303</v>
      </c>
      <c r="AA62" s="83">
        <f t="shared" si="0"/>
        <v>720000</v>
      </c>
      <c r="AB62" s="314" t="s">
        <v>525</v>
      </c>
    </row>
    <row r="63" spans="2:29" ht="31.35" hidden="1" customHeight="1" thickBot="1" x14ac:dyDescent="0.35">
      <c r="B63" s="503"/>
      <c r="C63" s="282" t="s">
        <v>296</v>
      </c>
      <c r="D63" s="335" t="s">
        <v>527</v>
      </c>
      <c r="E63" s="284" t="s">
        <v>359</v>
      </c>
      <c r="F63" s="285"/>
      <c r="G63" s="286" t="s">
        <v>528</v>
      </c>
      <c r="H63" s="330">
        <v>20600000</v>
      </c>
      <c r="I63" s="287"/>
      <c r="J63" s="287"/>
      <c r="K63" s="287"/>
      <c r="L63" s="285">
        <v>41200000</v>
      </c>
      <c r="M63" s="284" t="s">
        <v>524</v>
      </c>
      <c r="N63" s="336">
        <v>20600000</v>
      </c>
      <c r="O63" s="505"/>
      <c r="P63" s="322" t="s">
        <v>527</v>
      </c>
      <c r="Q63" s="337"/>
      <c r="R63" s="338"/>
      <c r="S63" s="339" t="s">
        <v>529</v>
      </c>
      <c r="T63" s="340"/>
      <c r="U63" s="327" t="s">
        <v>530</v>
      </c>
      <c r="V63" s="328">
        <v>26068000</v>
      </c>
      <c r="W63" s="507"/>
      <c r="X63" s="509"/>
      <c r="Y63" s="81"/>
      <c r="Z63" s="99" t="s">
        <v>531</v>
      </c>
      <c r="AA63" s="83">
        <f t="shared" si="0"/>
        <v>26068000</v>
      </c>
      <c r="AB63" s="317" t="s">
        <v>527</v>
      </c>
    </row>
    <row r="64" spans="2:29" ht="18" hidden="1" x14ac:dyDescent="0.3">
      <c r="B64" s="341"/>
      <c r="C64" s="342"/>
      <c r="D64" s="343" t="s">
        <v>532</v>
      </c>
      <c r="E64" s="510"/>
      <c r="F64" s="510"/>
      <c r="G64" s="344"/>
      <c r="H64" s="345">
        <f>SUM(H3:H63)</f>
        <v>489206936.79499996</v>
      </c>
      <c r="I64" s="296"/>
      <c r="J64" s="296"/>
      <c r="K64" s="296"/>
      <c r="L64" s="511"/>
      <c r="M64" s="511"/>
      <c r="N64" s="346">
        <f>SUM(N3:N63)</f>
        <v>957813873.58999991</v>
      </c>
      <c r="O64" s="347">
        <f>SUM(O3:O63)</f>
        <v>978413873.58999991</v>
      </c>
      <c r="P64" s="348"/>
      <c r="Q64" s="39"/>
      <c r="R64" s="4"/>
      <c r="S64" s="39"/>
      <c r="T64" s="39"/>
      <c r="U64" s="39"/>
      <c r="V64" s="39"/>
      <c r="W64" s="39"/>
      <c r="X64" s="349"/>
      <c r="Y64" s="39"/>
      <c r="Z64" s="350"/>
      <c r="AA64" s="83">
        <f t="shared" si="0"/>
        <v>0</v>
      </c>
      <c r="AB64" s="351"/>
    </row>
    <row r="65" spans="2:28" s="40" customFormat="1" ht="19.350000000000001" hidden="1" customHeight="1" thickBot="1" x14ac:dyDescent="0.4">
      <c r="B65" s="352"/>
      <c r="C65" s="353"/>
      <c r="D65" s="354" t="s">
        <v>533</v>
      </c>
      <c r="E65" s="490"/>
      <c r="F65" s="490"/>
      <c r="G65" s="355">
        <v>0.06</v>
      </c>
      <c r="H65" s="356">
        <f>H64*G65</f>
        <v>29352416.207699995</v>
      </c>
      <c r="I65" s="357" t="s">
        <v>534</v>
      </c>
      <c r="J65" s="357"/>
      <c r="K65" s="357"/>
      <c r="L65" s="490"/>
      <c r="M65" s="491"/>
      <c r="N65" s="358">
        <f>H65</f>
        <v>29352416.207699995</v>
      </c>
      <c r="O65" s="359">
        <f>N65*2</f>
        <v>58704832.415399991</v>
      </c>
      <c r="P65" s="348"/>
      <c r="Q65" s="39"/>
      <c r="R65" s="492" t="s">
        <v>533</v>
      </c>
      <c r="S65" s="493"/>
      <c r="T65" s="360"/>
      <c r="U65" s="361"/>
      <c r="V65" s="362">
        <v>35327610.590000004</v>
      </c>
      <c r="W65" s="363">
        <v>35327610.590000004</v>
      </c>
      <c r="X65" s="364">
        <f>V65/O65</f>
        <v>0.60178368860708198</v>
      </c>
      <c r="Y65" s="365"/>
      <c r="Z65" s="366" t="s">
        <v>533</v>
      </c>
      <c r="AA65" s="83">
        <f t="shared" si="0"/>
        <v>35327610.590000004</v>
      </c>
      <c r="AB65" s="367"/>
    </row>
    <row r="66" spans="2:28" s="385" customFormat="1" ht="29.85" hidden="1" customHeight="1" thickBot="1" x14ac:dyDescent="0.35">
      <c r="B66" s="352"/>
      <c r="C66" s="368"/>
      <c r="D66" s="369" t="s">
        <v>535</v>
      </c>
      <c r="E66" s="370"/>
      <c r="F66" s="371"/>
      <c r="G66" s="372"/>
      <c r="H66" s="373">
        <f>SUM(H3:H63)+H65</f>
        <v>518559353.00269997</v>
      </c>
      <c r="I66" s="374"/>
      <c r="J66" s="375"/>
      <c r="K66" s="375"/>
      <c r="L66" s="376"/>
      <c r="M66" s="377"/>
      <c r="N66" s="373">
        <f>SUM(N3:N63)+N65</f>
        <v>987166289.79769993</v>
      </c>
      <c r="O66" s="373">
        <f>SUM(O3:O63)+O65</f>
        <v>1037118706.0053999</v>
      </c>
      <c r="P66" s="378"/>
      <c r="Q66" s="379"/>
      <c r="R66" s="494" t="s">
        <v>536</v>
      </c>
      <c r="S66" s="495"/>
      <c r="T66" s="495"/>
      <c r="U66" s="495"/>
      <c r="V66" s="380">
        <f>SUM(V3:V65)</f>
        <v>632734863.98000014</v>
      </c>
      <c r="W66" s="381">
        <f>SUM(W3:W65)</f>
        <v>632734863.98000002</v>
      </c>
      <c r="X66" s="382">
        <f>V66/O66</f>
        <v>0.6100891443922194</v>
      </c>
      <c r="Y66" s="81"/>
      <c r="Z66" s="383"/>
      <c r="AA66" s="83">
        <f t="shared" si="0"/>
        <v>632734863.98000014</v>
      </c>
      <c r="AB66" s="384"/>
    </row>
    <row r="67" spans="2:28" s="348" customFormat="1" ht="21.6" customHeight="1" x14ac:dyDescent="0.3">
      <c r="B67" s="352"/>
      <c r="C67" s="368"/>
      <c r="D67" s="386"/>
      <c r="E67" s="387"/>
      <c r="Q67" s="39"/>
      <c r="R67" s="4"/>
      <c r="S67" s="388"/>
      <c r="U67" s="389"/>
      <c r="V67" s="390"/>
      <c r="W67" s="390"/>
      <c r="X67" s="391"/>
      <c r="Y67" s="392"/>
    </row>
    <row r="68" spans="2:28" s="348" customFormat="1" ht="26.1" customHeight="1" x14ac:dyDescent="0.3">
      <c r="B68" s="352"/>
      <c r="C68" s="368"/>
      <c r="E68" s="387"/>
      <c r="Q68" s="39"/>
      <c r="R68" s="4"/>
      <c r="S68" s="393" t="s">
        <v>537</v>
      </c>
      <c r="T68" s="394"/>
      <c r="U68" s="496" t="s">
        <v>538</v>
      </c>
      <c r="V68" s="497"/>
      <c r="W68" s="395" t="s">
        <v>539</v>
      </c>
      <c r="X68" s="396"/>
      <c r="Y68" s="397"/>
    </row>
    <row r="69" spans="2:28" s="348" customFormat="1" ht="23.1" customHeight="1" x14ac:dyDescent="0.35">
      <c r="B69" s="352"/>
      <c r="C69" s="368"/>
      <c r="E69" s="387"/>
      <c r="H69" s="398"/>
      <c r="N69" s="398"/>
      <c r="Q69" s="39"/>
      <c r="R69" s="4"/>
      <c r="S69" s="399" t="s">
        <v>330</v>
      </c>
      <c r="T69" s="400"/>
      <c r="U69" s="401"/>
      <c r="V69" s="402">
        <v>248795078.40000001</v>
      </c>
      <c r="W69" s="403">
        <f t="shared" ref="W69:W75" si="2">V69/V$75</f>
        <v>0.39320589485940538</v>
      </c>
      <c r="X69" s="396"/>
      <c r="Y69" s="404"/>
    </row>
    <row r="70" spans="2:28" s="348" customFormat="1" ht="23.1" customHeight="1" x14ac:dyDescent="0.35">
      <c r="B70" s="352"/>
      <c r="C70" s="368"/>
      <c r="D70" s="405"/>
      <c r="E70" s="387"/>
      <c r="H70" s="406"/>
      <c r="N70" s="398"/>
      <c r="Q70" s="39"/>
      <c r="R70" s="4"/>
      <c r="S70" s="399" t="s">
        <v>423</v>
      </c>
      <c r="T70" s="400"/>
      <c r="U70" s="401"/>
      <c r="V70" s="402">
        <v>105000000</v>
      </c>
      <c r="W70" s="403">
        <f t="shared" si="2"/>
        <v>0.16594628489338142</v>
      </c>
      <c r="X70" s="396"/>
      <c r="Y70" s="404"/>
    </row>
    <row r="71" spans="2:28" s="348" customFormat="1" ht="23.1" customHeight="1" x14ac:dyDescent="0.35">
      <c r="B71" s="352"/>
      <c r="C71" s="368"/>
      <c r="E71" s="387"/>
      <c r="N71" s="398"/>
      <c r="Q71" s="39"/>
      <c r="R71" s="4"/>
      <c r="S71" s="399" t="s">
        <v>303</v>
      </c>
      <c r="T71" s="400"/>
      <c r="U71" s="401"/>
      <c r="V71" s="402">
        <v>186010751.69</v>
      </c>
      <c r="W71" s="403">
        <f t="shared" si="2"/>
        <v>0.29397898279219781</v>
      </c>
      <c r="X71" s="396"/>
      <c r="Y71" s="404"/>
    </row>
    <row r="72" spans="2:28" s="348" customFormat="1" ht="23.1" customHeight="1" x14ac:dyDescent="0.35">
      <c r="B72" s="352"/>
      <c r="C72" s="368"/>
      <c r="E72" s="387"/>
      <c r="Q72" s="39"/>
      <c r="R72" s="4"/>
      <c r="S72" s="399" t="s">
        <v>320</v>
      </c>
      <c r="T72" s="400"/>
      <c r="U72" s="401"/>
      <c r="V72" s="402">
        <v>31533423.300000001</v>
      </c>
      <c r="W72" s="403">
        <f t="shared" si="2"/>
        <v>4.9836709015289443E-2</v>
      </c>
      <c r="X72" s="396"/>
      <c r="Y72" s="404"/>
      <c r="Z72" s="407"/>
    </row>
    <row r="73" spans="2:28" s="348" customFormat="1" ht="23.1" customHeight="1" x14ac:dyDescent="0.35">
      <c r="B73" s="352"/>
      <c r="C73" s="368"/>
      <c r="E73" s="387"/>
      <c r="Q73" s="39"/>
      <c r="R73" s="4"/>
      <c r="S73" s="399" t="s">
        <v>531</v>
      </c>
      <c r="T73" s="400"/>
      <c r="U73" s="401"/>
      <c r="V73" s="402">
        <v>26068000</v>
      </c>
      <c r="W73" s="403">
        <f t="shared" si="2"/>
        <v>4.1198930996196828E-2</v>
      </c>
      <c r="X73" s="396"/>
      <c r="Y73" s="404"/>
    </row>
    <row r="74" spans="2:28" s="348" customFormat="1" ht="23.1" customHeight="1" x14ac:dyDescent="0.35">
      <c r="B74" s="352"/>
      <c r="C74" s="368"/>
      <c r="E74" s="387"/>
      <c r="Q74" s="39"/>
      <c r="R74" s="4"/>
      <c r="S74" s="399" t="s">
        <v>533</v>
      </c>
      <c r="T74" s="400"/>
      <c r="U74" s="401"/>
      <c r="V74" s="402">
        <v>35327610.590000004</v>
      </c>
      <c r="W74" s="403">
        <f t="shared" si="2"/>
        <v>5.5833197443529319E-2</v>
      </c>
      <c r="X74" s="396"/>
      <c r="Y74" s="404"/>
    </row>
    <row r="75" spans="2:28" s="348" customFormat="1" ht="23.1" customHeight="1" x14ac:dyDescent="0.3">
      <c r="B75" s="352"/>
      <c r="C75" s="368"/>
      <c r="E75" s="387"/>
      <c r="Q75" s="39"/>
      <c r="R75" s="4"/>
      <c r="S75" s="408"/>
      <c r="T75" s="409"/>
      <c r="U75" s="410" t="s">
        <v>140</v>
      </c>
      <c r="V75" s="411">
        <f>SUM(V69:V74)</f>
        <v>632734863.9799999</v>
      </c>
      <c r="W75" s="412">
        <f t="shared" si="2"/>
        <v>1</v>
      </c>
      <c r="X75" s="396"/>
      <c r="Y75" s="397"/>
    </row>
    <row r="76" spans="2:28" s="415" customFormat="1" ht="27" customHeight="1" x14ac:dyDescent="0.3">
      <c r="B76" s="498"/>
      <c r="C76" s="342"/>
      <c r="D76" s="413"/>
      <c r="E76" s="414"/>
      <c r="M76" s="416"/>
      <c r="O76" s="415">
        <v>1025246706.0053999</v>
      </c>
      <c r="P76" s="417"/>
      <c r="Q76" s="418"/>
      <c r="R76" s="418"/>
      <c r="S76" s="419"/>
      <c r="T76" s="420"/>
      <c r="U76" s="421"/>
      <c r="V76" s="422"/>
      <c r="W76" s="423"/>
      <c r="X76" s="424"/>
      <c r="Y76" s="425"/>
      <c r="AB76" s="417"/>
    </row>
    <row r="77" spans="2:28" s="415" customFormat="1" ht="47.85" customHeight="1" x14ac:dyDescent="0.3">
      <c r="B77" s="498"/>
      <c r="C77" s="368"/>
      <c r="D77" s="426" t="s">
        <v>540</v>
      </c>
      <c r="E77" s="427"/>
      <c r="F77" s="428"/>
      <c r="G77" s="429" t="s">
        <v>541</v>
      </c>
      <c r="H77" s="430">
        <f>497623353+336000</f>
        <v>497959353</v>
      </c>
      <c r="I77" s="431"/>
      <c r="J77" s="431"/>
      <c r="K77" s="431"/>
      <c r="L77" s="431"/>
      <c r="M77" s="39"/>
      <c r="N77" s="41"/>
      <c r="O77" s="41"/>
      <c r="P77" s="417"/>
      <c r="Q77" s="418"/>
      <c r="R77" s="418"/>
      <c r="S77" s="419"/>
      <c r="T77" s="420"/>
      <c r="U77" s="421"/>
      <c r="V77" s="422"/>
      <c r="W77" s="423"/>
      <c r="X77" s="424"/>
      <c r="Y77" s="425"/>
      <c r="AB77" s="417"/>
    </row>
    <row r="78" spans="2:28" s="415" customFormat="1" ht="48.6" customHeight="1" x14ac:dyDescent="0.3">
      <c r="B78" s="498"/>
      <c r="C78" s="368"/>
      <c r="D78" s="426" t="s">
        <v>542</v>
      </c>
      <c r="E78" s="427"/>
      <c r="F78" s="428"/>
      <c r="G78" s="429" t="s">
        <v>541</v>
      </c>
      <c r="H78" s="430">
        <f>20600000</f>
        <v>20600000</v>
      </c>
      <c r="I78" s="431"/>
      <c r="J78" s="432"/>
      <c r="K78" s="431"/>
      <c r="L78" s="431"/>
      <c r="M78" s="433"/>
      <c r="N78" s="41"/>
      <c r="O78" s="41"/>
      <c r="P78" s="417"/>
      <c r="Q78" s="418"/>
      <c r="R78" s="418"/>
      <c r="S78" s="419"/>
      <c r="T78" s="420"/>
      <c r="U78" s="421"/>
      <c r="V78" s="422"/>
      <c r="W78" s="423"/>
      <c r="X78" s="424"/>
      <c r="Y78" s="425"/>
      <c r="AB78" s="417"/>
    </row>
    <row r="79" spans="2:28" s="415" customFormat="1" ht="27" customHeight="1" x14ac:dyDescent="0.3">
      <c r="B79" s="498"/>
      <c r="C79" s="368"/>
      <c r="D79" s="426" t="s">
        <v>543</v>
      </c>
      <c r="E79" s="427"/>
      <c r="F79" s="428"/>
      <c r="G79" s="429" t="s">
        <v>541</v>
      </c>
      <c r="H79" s="430">
        <f>SUM(H77:H78)</f>
        <v>518559353</v>
      </c>
      <c r="I79" s="434"/>
      <c r="J79" s="431"/>
      <c r="K79" s="431"/>
      <c r="L79" s="431"/>
      <c r="M79" s="433"/>
      <c r="N79" s="41"/>
      <c r="O79" s="41"/>
      <c r="P79" s="417"/>
      <c r="Q79" s="418"/>
      <c r="R79" s="418"/>
      <c r="S79" s="419"/>
      <c r="T79" s="420"/>
      <c r="U79" s="421"/>
      <c r="V79" s="422"/>
      <c r="W79" s="423"/>
      <c r="X79" s="424"/>
      <c r="Y79" s="425"/>
      <c r="AB79" s="417"/>
    </row>
    <row r="80" spans="2:28" s="415" customFormat="1" ht="27" customHeight="1" thickBot="1" x14ac:dyDescent="0.35">
      <c r="B80" s="498"/>
      <c r="C80" s="368"/>
      <c r="D80" s="426" t="s">
        <v>544</v>
      </c>
      <c r="E80" s="427"/>
      <c r="F80" s="428"/>
      <c r="G80" s="429" t="s">
        <v>541</v>
      </c>
      <c r="H80" s="435">
        <f>H79-H66</f>
        <v>-2.6999711990356445E-3</v>
      </c>
      <c r="I80" s="431"/>
      <c r="J80" s="431"/>
      <c r="K80" s="431"/>
      <c r="L80" s="431"/>
      <c r="M80" s="433"/>
      <c r="N80" s="41"/>
      <c r="O80" s="41"/>
      <c r="P80" s="417"/>
      <c r="Q80" s="418"/>
      <c r="R80" s="418"/>
      <c r="S80" s="419"/>
      <c r="T80" s="420"/>
      <c r="U80" s="421"/>
      <c r="V80" s="422"/>
      <c r="W80" s="423"/>
      <c r="X80" s="424"/>
      <c r="Y80" s="425"/>
      <c r="AB80" s="417"/>
    </row>
    <row r="81" spans="2:29" s="415" customFormat="1" ht="27" customHeight="1" thickBot="1" x14ac:dyDescent="0.35">
      <c r="B81" s="498"/>
      <c r="C81" s="342"/>
      <c r="D81" s="436"/>
      <c r="E81" s="437"/>
      <c r="F81" s="438"/>
      <c r="G81" s="439"/>
      <c r="H81" s="440"/>
      <c r="I81" s="441"/>
      <c r="J81" s="441"/>
      <c r="K81" s="441"/>
      <c r="M81" s="442">
        <f t="shared" ref="M81:M88" si="3">N81/N$88</f>
        <v>0.45290081708604835</v>
      </c>
      <c r="N81" s="443">
        <v>444400000</v>
      </c>
      <c r="O81" s="444">
        <v>444400000</v>
      </c>
      <c r="P81" s="445">
        <f t="shared" ref="P81:P88" si="4">O81/O$88</f>
        <v>0.4334566474578852</v>
      </c>
      <c r="Q81" s="418"/>
      <c r="R81" s="418"/>
      <c r="S81" s="419"/>
      <c r="T81" s="420"/>
      <c r="U81" s="421"/>
      <c r="V81" s="422"/>
      <c r="W81" s="423"/>
      <c r="X81" s="424"/>
      <c r="Y81" s="425"/>
      <c r="AB81" s="445" t="e">
        <f t="shared" ref="AB81:AB88" si="5">Z81/Z$88</f>
        <v>#DIV/0!</v>
      </c>
    </row>
    <row r="82" spans="2:29" ht="27" customHeight="1" thickBot="1" x14ac:dyDescent="0.35">
      <c r="B82" s="498"/>
      <c r="C82" s="342"/>
      <c r="F82" s="41"/>
      <c r="H82" s="448"/>
      <c r="I82" s="41"/>
      <c r="J82" s="41"/>
      <c r="K82" s="41"/>
      <c r="M82" s="442">
        <f t="shared" si="3"/>
        <v>0.40688921472387268</v>
      </c>
      <c r="N82" s="449">
        <v>399252022.07999998</v>
      </c>
      <c r="O82" s="450">
        <v>399252022.07999998</v>
      </c>
      <c r="P82" s="445">
        <f t="shared" si="4"/>
        <v>0.38942043875242649</v>
      </c>
      <c r="AB82" s="445" t="e">
        <f t="shared" si="5"/>
        <v>#DIV/0!</v>
      </c>
    </row>
    <row r="83" spans="2:29" ht="27" customHeight="1" thickBot="1" x14ac:dyDescent="0.35">
      <c r="B83" s="405"/>
      <c r="D83" s="436"/>
      <c r="E83" s="437"/>
      <c r="F83" s="431"/>
      <c r="G83" s="439"/>
      <c r="H83" s="448"/>
      <c r="I83" s="41"/>
      <c r="J83" s="41"/>
      <c r="K83" s="41"/>
      <c r="M83" s="442">
        <f t="shared" si="3"/>
        <v>9.4617800199506247E-2</v>
      </c>
      <c r="N83" s="443">
        <v>92841851.510000005</v>
      </c>
      <c r="O83" s="444">
        <v>92841851.510000005</v>
      </c>
      <c r="P83" s="445">
        <f t="shared" si="4"/>
        <v>9.0555620385480193E-2</v>
      </c>
      <c r="AB83" s="445" t="e">
        <f t="shared" si="5"/>
        <v>#DIV/0!</v>
      </c>
    </row>
    <row r="84" spans="2:29" ht="16.2" thickBot="1" x14ac:dyDescent="0.35">
      <c r="H84" s="448"/>
      <c r="I84" s="41"/>
      <c r="J84" s="41"/>
      <c r="K84" s="41"/>
      <c r="M84" s="442">
        <f t="shared" si="3"/>
        <v>1.6020703970730604E-2</v>
      </c>
      <c r="N84" s="458">
        <v>15720000</v>
      </c>
      <c r="O84" s="459">
        <v>30720000</v>
      </c>
      <c r="P84" s="445">
        <f t="shared" si="4"/>
        <v>2.9963519824271451E-2</v>
      </c>
      <c r="AB84" s="445" t="e">
        <f t="shared" si="5"/>
        <v>#DIV/0!</v>
      </c>
    </row>
    <row r="85" spans="2:29" ht="16.2" thickBot="1" x14ac:dyDescent="0.35">
      <c r="H85" s="448"/>
      <c r="I85" s="41"/>
      <c r="J85" s="41"/>
      <c r="K85" s="41"/>
      <c r="M85" s="442">
        <f t="shared" si="3"/>
        <v>2.9571464019842168E-2</v>
      </c>
      <c r="N85" s="460">
        <v>29016416.210000001</v>
      </c>
      <c r="O85" s="461">
        <v>58032832.409999996</v>
      </c>
      <c r="P85" s="445">
        <f t="shared" si="4"/>
        <v>5.6603773579936775E-2</v>
      </c>
      <c r="AB85" s="445" t="e">
        <f t="shared" si="5"/>
        <v>#DIV/0!</v>
      </c>
    </row>
    <row r="86" spans="2:29" ht="16.2" thickBot="1" x14ac:dyDescent="0.35">
      <c r="H86" s="448"/>
      <c r="I86" s="41"/>
      <c r="J86" s="41"/>
      <c r="K86" s="41"/>
      <c r="M86" s="442"/>
      <c r="N86" s="460"/>
      <c r="O86" s="461"/>
      <c r="P86" s="445"/>
      <c r="AB86" s="445"/>
    </row>
    <row r="87" spans="2:29" ht="16.2" thickBot="1" x14ac:dyDescent="0.35">
      <c r="H87" s="448"/>
      <c r="I87" s="41"/>
      <c r="J87" s="41"/>
      <c r="K87" s="41"/>
      <c r="M87" s="442"/>
      <c r="N87" s="460"/>
      <c r="O87" s="461"/>
      <c r="P87" s="445"/>
      <c r="AB87" s="445"/>
    </row>
    <row r="88" spans="2:29" ht="14.85" customHeight="1" thickBot="1" x14ac:dyDescent="0.35">
      <c r="H88" s="448"/>
      <c r="I88" s="41"/>
      <c r="J88" s="41"/>
      <c r="K88" s="41"/>
      <c r="M88" s="442">
        <f t="shared" si="3"/>
        <v>1</v>
      </c>
      <c r="N88" s="462">
        <v>981230289.79999995</v>
      </c>
      <c r="O88" s="463">
        <f>SUM(O81:O85)</f>
        <v>1025246705.9999999</v>
      </c>
      <c r="P88" s="445">
        <f t="shared" si="4"/>
        <v>1</v>
      </c>
      <c r="AB88" s="445" t="e">
        <f t="shared" si="5"/>
        <v>#DIV/0!</v>
      </c>
    </row>
    <row r="89" spans="2:29" ht="14.85" customHeight="1" x14ac:dyDescent="0.3">
      <c r="H89" s="448"/>
      <c r="I89" s="41"/>
      <c r="J89" s="41"/>
      <c r="K89" s="41"/>
      <c r="M89" s="433"/>
      <c r="N89" s="464"/>
    </row>
    <row r="90" spans="2:29" ht="14.85" customHeight="1" x14ac:dyDescent="0.3">
      <c r="H90" s="448"/>
      <c r="I90" s="41"/>
      <c r="J90" s="41"/>
      <c r="K90" s="41"/>
      <c r="M90" s="39"/>
    </row>
    <row r="91" spans="2:29" ht="14.85" customHeight="1" x14ac:dyDescent="0.3">
      <c r="H91" s="465"/>
      <c r="M91" s="39"/>
    </row>
    <row r="92" spans="2:29" ht="14.85" customHeight="1" x14ac:dyDescent="0.3">
      <c r="H92" s="465"/>
      <c r="M92" s="39"/>
    </row>
    <row r="93" spans="2:29" s="32" customFormat="1" ht="14.85" customHeight="1" x14ac:dyDescent="0.3">
      <c r="B93" s="42"/>
      <c r="C93" s="385"/>
      <c r="D93" s="446"/>
      <c r="E93" s="447"/>
      <c r="F93" s="14"/>
      <c r="G93" s="41"/>
      <c r="H93" s="40"/>
      <c r="I93" s="40"/>
      <c r="J93" s="40"/>
      <c r="K93" s="40"/>
      <c r="L93" s="41"/>
      <c r="M93" s="6"/>
      <c r="N93" s="40"/>
      <c r="O93" s="40"/>
      <c r="Q93" s="451"/>
      <c r="R93" s="451"/>
      <c r="S93" s="452"/>
      <c r="T93" s="453"/>
      <c r="U93" s="454"/>
      <c r="V93" s="455"/>
      <c r="W93" s="456"/>
      <c r="X93" s="391"/>
      <c r="Y93" s="457"/>
      <c r="Z93" s="41"/>
      <c r="AA93" s="41"/>
      <c r="AC93" s="41"/>
    </row>
    <row r="94" spans="2:29" s="32" customFormat="1" ht="14.85" customHeight="1" x14ac:dyDescent="0.3">
      <c r="B94" s="42"/>
      <c r="C94" s="385"/>
      <c r="D94" s="446"/>
      <c r="E94" s="447"/>
      <c r="F94" s="14"/>
      <c r="G94" s="41"/>
      <c r="H94" s="40"/>
      <c r="I94" s="40"/>
      <c r="J94" s="40"/>
      <c r="K94" s="40"/>
      <c r="L94" s="41"/>
      <c r="M94" s="6"/>
      <c r="N94" s="465"/>
      <c r="O94" s="465"/>
      <c r="Q94" s="451"/>
      <c r="R94" s="451"/>
      <c r="S94" s="452"/>
      <c r="T94" s="453"/>
      <c r="U94" s="454"/>
      <c r="V94" s="455"/>
      <c r="W94" s="456"/>
      <c r="X94" s="391"/>
      <c r="Y94" s="457"/>
      <c r="Z94" s="41"/>
      <c r="AA94" s="41"/>
      <c r="AC94" s="41"/>
    </row>
    <row r="95" spans="2:29" s="32" customFormat="1" ht="14.85" customHeight="1" x14ac:dyDescent="0.3">
      <c r="B95" s="42"/>
      <c r="C95" s="385"/>
      <c r="D95" s="446"/>
      <c r="E95" s="447"/>
      <c r="F95" s="14"/>
      <c r="G95" s="41"/>
      <c r="H95" s="40"/>
      <c r="I95" s="40"/>
      <c r="J95" s="40"/>
      <c r="K95" s="40"/>
      <c r="L95" s="41"/>
      <c r="M95" s="4" t="s">
        <v>545</v>
      </c>
      <c r="N95" s="465">
        <v>2276868.36</v>
      </c>
      <c r="O95" s="465"/>
      <c r="Q95" s="451"/>
      <c r="R95" s="451"/>
      <c r="S95" s="452"/>
      <c r="T95" s="453"/>
      <c r="U95" s="454"/>
      <c r="V95" s="455"/>
      <c r="W95" s="456"/>
      <c r="X95" s="391"/>
      <c r="Y95" s="457"/>
      <c r="Z95" s="41"/>
      <c r="AA95" s="41"/>
      <c r="AC95" s="41"/>
    </row>
    <row r="96" spans="2:29" s="32" customFormat="1" ht="14.85" customHeight="1" x14ac:dyDescent="0.3">
      <c r="B96" s="42"/>
      <c r="C96" s="385"/>
      <c r="D96" s="446"/>
      <c r="E96" s="447"/>
      <c r="F96" s="14"/>
      <c r="G96" s="41"/>
      <c r="H96" s="40"/>
      <c r="I96" s="40"/>
      <c r="J96" s="40"/>
      <c r="K96" s="40"/>
      <c r="L96" s="41"/>
      <c r="M96" s="6" t="s">
        <v>546</v>
      </c>
      <c r="N96" s="465">
        <v>2000000</v>
      </c>
      <c r="O96" s="465"/>
      <c r="Q96" s="451"/>
      <c r="R96" s="451"/>
      <c r="S96" s="452"/>
      <c r="T96" s="453"/>
      <c r="U96" s="454"/>
      <c r="V96" s="455"/>
      <c r="W96" s="456"/>
      <c r="X96" s="391"/>
      <c r="Y96" s="457"/>
      <c r="Z96" s="41"/>
      <c r="AA96" s="41"/>
      <c r="AC96" s="41"/>
    </row>
    <row r="97" spans="2:29" s="32" customFormat="1" ht="14.85" customHeight="1" x14ac:dyDescent="0.3">
      <c r="B97" s="42"/>
      <c r="C97" s="385"/>
      <c r="D97" s="446"/>
      <c r="E97" s="447"/>
      <c r="F97" s="14"/>
      <c r="G97" s="41"/>
      <c r="H97" s="40">
        <v>100</v>
      </c>
      <c r="I97" s="40">
        <v>6</v>
      </c>
      <c r="J97" s="40"/>
      <c r="K97" s="40"/>
      <c r="L97" s="41"/>
      <c r="M97" s="6" t="s">
        <v>547</v>
      </c>
      <c r="N97" s="465">
        <f>N95-N96</f>
        <v>276868.35999999987</v>
      </c>
      <c r="O97" s="465"/>
      <c r="Q97" s="451"/>
      <c r="R97" s="451"/>
      <c r="S97" s="452"/>
      <c r="T97" s="453"/>
      <c r="U97" s="454"/>
      <c r="V97" s="455"/>
      <c r="W97" s="456"/>
      <c r="X97" s="391"/>
      <c r="Y97" s="457"/>
      <c r="Z97" s="41"/>
      <c r="AA97" s="41"/>
      <c r="AC97" s="41"/>
    </row>
    <row r="98" spans="2:29" s="32" customFormat="1" ht="14.85" customHeight="1" x14ac:dyDescent="0.3">
      <c r="B98" s="42"/>
      <c r="C98" s="385"/>
      <c r="D98" s="446"/>
      <c r="E98" s="447"/>
      <c r="F98" s="14"/>
      <c r="G98" s="41"/>
      <c r="H98" s="40"/>
      <c r="I98" s="40"/>
      <c r="J98" s="40"/>
      <c r="K98" s="40"/>
      <c r="L98" s="41"/>
      <c r="M98" s="6" t="s">
        <v>548</v>
      </c>
      <c r="N98" s="466"/>
      <c r="O98" s="466"/>
      <c r="Q98" s="451"/>
      <c r="R98" s="451"/>
      <c r="S98" s="452"/>
      <c r="T98" s="453"/>
      <c r="U98" s="454"/>
      <c r="V98" s="455"/>
      <c r="W98" s="456"/>
      <c r="X98" s="391"/>
      <c r="Y98" s="457"/>
      <c r="Z98" s="41"/>
      <c r="AA98" s="41"/>
      <c r="AC98" s="41"/>
    </row>
    <row r="99" spans="2:29" s="32" customFormat="1" ht="14.85" customHeight="1" x14ac:dyDescent="0.3">
      <c r="B99" s="42"/>
      <c r="C99" s="385"/>
      <c r="D99" s="446"/>
      <c r="E99" s="447"/>
      <c r="F99" s="14"/>
      <c r="G99" s="41"/>
      <c r="H99" s="40"/>
      <c r="I99" s="40">
        <f>496*6/100</f>
        <v>29.76</v>
      </c>
      <c r="J99" s="40"/>
      <c r="K99" s="40"/>
      <c r="L99" s="41"/>
      <c r="M99" s="6"/>
      <c r="N99" s="40">
        <v>3656951.5124528399</v>
      </c>
      <c r="O99" s="40"/>
      <c r="Q99" s="451"/>
      <c r="R99" s="451"/>
      <c r="S99" s="452"/>
      <c r="T99" s="453"/>
      <c r="U99" s="454"/>
      <c r="V99" s="455"/>
      <c r="W99" s="456"/>
      <c r="X99" s="391"/>
      <c r="Y99" s="457"/>
      <c r="Z99" s="41"/>
      <c r="AA99" s="41"/>
      <c r="AC99" s="41"/>
    </row>
    <row r="100" spans="2:29" s="32" customFormat="1" ht="14.85" customHeight="1" x14ac:dyDescent="0.3">
      <c r="B100" s="42"/>
      <c r="C100" s="385"/>
      <c r="D100" s="446"/>
      <c r="E100" s="447"/>
      <c r="F100" s="14"/>
      <c r="G100" s="41"/>
      <c r="H100" s="40"/>
      <c r="I100" s="40"/>
      <c r="J100" s="40"/>
      <c r="K100" s="40"/>
      <c r="L100" s="41"/>
      <c r="M100" s="6"/>
      <c r="N100" s="40"/>
      <c r="O100" s="40"/>
      <c r="Q100" s="451"/>
      <c r="R100" s="451"/>
      <c r="S100" s="452"/>
      <c r="T100" s="453"/>
      <c r="U100" s="454"/>
      <c r="V100" s="455"/>
      <c r="W100" s="456"/>
      <c r="X100" s="391"/>
      <c r="Y100" s="457"/>
      <c r="Z100" s="41"/>
      <c r="AA100" s="41"/>
      <c r="AC100" s="41"/>
    </row>
    <row r="101" spans="2:29" s="32" customFormat="1" ht="14.85" customHeight="1" x14ac:dyDescent="0.3">
      <c r="B101" s="42"/>
      <c r="C101" s="385"/>
      <c r="D101" s="446"/>
      <c r="E101" s="447"/>
      <c r="F101" s="14"/>
      <c r="G101" s="41"/>
      <c r="H101" s="40"/>
      <c r="I101" s="40"/>
      <c r="J101" s="40"/>
      <c r="K101" s="40"/>
      <c r="L101" s="41"/>
      <c r="M101" s="6"/>
      <c r="N101" s="40"/>
      <c r="O101" s="40"/>
      <c r="Q101" s="451"/>
      <c r="R101" s="451"/>
      <c r="S101" s="452"/>
      <c r="T101" s="453"/>
      <c r="U101" s="454"/>
      <c r="V101" s="455"/>
      <c r="W101" s="456"/>
      <c r="X101" s="391"/>
      <c r="Y101" s="457"/>
      <c r="Z101" s="41"/>
      <c r="AA101" s="41"/>
      <c r="AC101" s="41"/>
    </row>
    <row r="102" spans="2:29" s="32" customFormat="1" ht="14.85" customHeight="1" x14ac:dyDescent="0.3">
      <c r="B102" s="42"/>
      <c r="C102" s="385"/>
      <c r="D102" s="446"/>
      <c r="E102" s="447"/>
      <c r="F102" s="14"/>
      <c r="G102" s="41"/>
      <c r="H102" s="40"/>
      <c r="I102" s="40"/>
      <c r="J102" s="40"/>
      <c r="K102" s="40"/>
      <c r="L102" s="41"/>
      <c r="M102" s="6"/>
      <c r="N102" s="40"/>
      <c r="O102" s="40"/>
      <c r="Q102" s="451"/>
      <c r="R102" s="451"/>
      <c r="S102" s="452"/>
      <c r="T102" s="453"/>
      <c r="U102" s="454"/>
      <c r="V102" s="455"/>
      <c r="W102" s="456"/>
      <c r="X102" s="391"/>
      <c r="Y102" s="457"/>
      <c r="Z102" s="41"/>
      <c r="AA102" s="41"/>
      <c r="AC102" s="41"/>
    </row>
    <row r="103" spans="2:29" s="32" customFormat="1" ht="14.85" customHeight="1" x14ac:dyDescent="0.3">
      <c r="B103" s="42"/>
      <c r="C103" s="385"/>
      <c r="D103" s="446"/>
      <c r="E103" s="447"/>
      <c r="F103" s="14"/>
      <c r="G103" s="41"/>
      <c r="H103" s="40"/>
      <c r="I103" s="40"/>
      <c r="J103" s="40"/>
      <c r="K103" s="40"/>
      <c r="L103" s="41"/>
      <c r="M103" s="6"/>
      <c r="N103" s="40"/>
      <c r="O103" s="40"/>
      <c r="Q103" s="451"/>
      <c r="R103" s="451"/>
      <c r="S103" s="452"/>
      <c r="T103" s="453"/>
      <c r="U103" s="454"/>
      <c r="V103" s="455"/>
      <c r="W103" s="456"/>
      <c r="X103" s="391"/>
      <c r="Y103" s="457"/>
      <c r="Z103" s="41"/>
      <c r="AA103" s="41"/>
      <c r="AC103" s="41"/>
    </row>
    <row r="104" spans="2:29" s="32" customFormat="1" ht="14.85" customHeight="1" x14ac:dyDescent="0.3">
      <c r="B104" s="42"/>
      <c r="C104" s="385"/>
      <c r="D104" s="446"/>
      <c r="E104" s="447"/>
      <c r="F104" s="14"/>
      <c r="G104" s="41"/>
      <c r="H104" s="40"/>
      <c r="I104" s="40"/>
      <c r="J104" s="40"/>
      <c r="K104" s="40"/>
      <c r="L104" s="41"/>
      <c r="M104" s="6"/>
      <c r="N104" s="40"/>
      <c r="O104" s="40"/>
      <c r="Q104" s="451"/>
      <c r="R104" s="451"/>
      <c r="S104" s="452"/>
      <c r="T104" s="453"/>
      <c r="U104" s="454"/>
      <c r="V104" s="455"/>
      <c r="W104" s="456"/>
      <c r="X104" s="391"/>
      <c r="Y104" s="457"/>
      <c r="Z104" s="41"/>
      <c r="AA104" s="41"/>
      <c r="AC104" s="41"/>
    </row>
    <row r="105" spans="2:29" s="32" customFormat="1" ht="14.85" customHeight="1" x14ac:dyDescent="0.3">
      <c r="B105" s="42"/>
      <c r="C105" s="385"/>
      <c r="D105" s="446"/>
      <c r="E105" s="447"/>
      <c r="F105" s="14"/>
      <c r="G105" s="41"/>
      <c r="H105" s="40"/>
      <c r="I105" s="40"/>
      <c r="J105" s="40"/>
      <c r="K105" s="40"/>
      <c r="L105" s="41"/>
      <c r="M105" s="6"/>
      <c r="N105" s="40"/>
      <c r="O105" s="40"/>
      <c r="Q105" s="451"/>
      <c r="R105" s="451"/>
      <c r="S105" s="452"/>
      <c r="T105" s="453"/>
      <c r="U105" s="454"/>
      <c r="V105" s="455"/>
      <c r="W105" s="456"/>
      <c r="X105" s="391"/>
      <c r="Y105" s="457"/>
      <c r="Z105" s="41"/>
      <c r="AA105" s="41"/>
      <c r="AC105" s="41"/>
    </row>
    <row r="106" spans="2:29" s="32" customFormat="1" ht="14.85" customHeight="1" x14ac:dyDescent="0.3">
      <c r="B106" s="42"/>
      <c r="C106" s="385"/>
      <c r="D106" s="446"/>
      <c r="E106" s="447"/>
      <c r="F106" s="14"/>
      <c r="G106" s="41"/>
      <c r="H106" s="40"/>
      <c r="I106" s="40"/>
      <c r="J106" s="40"/>
      <c r="K106" s="40"/>
      <c r="L106" s="41"/>
      <c r="M106" s="6"/>
      <c r="N106" s="40"/>
      <c r="O106" s="40"/>
      <c r="Q106" s="451"/>
      <c r="R106" s="451"/>
      <c r="S106" s="452"/>
      <c r="T106" s="453"/>
      <c r="U106" s="454"/>
      <c r="V106" s="455"/>
      <c r="W106" s="456"/>
      <c r="X106" s="391"/>
      <c r="Y106" s="457"/>
      <c r="Z106" s="41"/>
      <c r="AA106" s="41"/>
      <c r="AC106" s="41"/>
    </row>
    <row r="107" spans="2:29" s="32" customFormat="1" ht="15" customHeight="1" x14ac:dyDescent="0.3">
      <c r="B107" s="42"/>
      <c r="C107" s="385"/>
      <c r="D107" s="446"/>
      <c r="E107" s="447"/>
      <c r="F107" s="14"/>
      <c r="G107" s="41"/>
      <c r="H107" s="40"/>
      <c r="I107" s="40"/>
      <c r="J107" s="40"/>
      <c r="K107" s="40"/>
      <c r="L107" s="41"/>
      <c r="M107" s="6"/>
      <c r="N107" s="40"/>
      <c r="O107" s="40"/>
      <c r="Q107" s="451"/>
      <c r="R107" s="451"/>
      <c r="S107" s="452"/>
      <c r="T107" s="453"/>
      <c r="U107" s="454"/>
      <c r="V107" s="455"/>
      <c r="W107" s="456"/>
      <c r="X107" s="391"/>
      <c r="Y107" s="457"/>
      <c r="Z107" s="41"/>
      <c r="AA107" s="41"/>
      <c r="AC107" s="41"/>
    </row>
    <row r="112" spans="2:29" s="40" customFormat="1" x14ac:dyDescent="0.3">
      <c r="B112" s="42"/>
      <c r="C112" s="385"/>
      <c r="D112" s="446"/>
      <c r="E112" s="447"/>
      <c r="F112" s="14"/>
      <c r="G112" s="41"/>
      <c r="H112" s="40">
        <v>200475067.63999999</v>
      </c>
      <c r="L112" s="41"/>
      <c r="M112" s="6"/>
      <c r="P112" s="32"/>
      <c r="Q112" s="451"/>
      <c r="R112" s="451"/>
      <c r="S112" s="452"/>
      <c r="T112" s="453"/>
      <c r="U112" s="454"/>
      <c r="V112" s="455"/>
      <c r="W112" s="456"/>
      <c r="X112" s="391"/>
      <c r="Y112" s="457"/>
      <c r="Z112" s="41"/>
      <c r="AA112" s="41"/>
      <c r="AB112" s="32"/>
      <c r="AC112" s="41"/>
    </row>
  </sheetData>
  <autoFilter ref="B2:AC66" xr:uid="{00000000-0009-0000-0000-000000000000}">
    <filterColumn colId="3">
      <filters>
        <filter val="Ministero del Lavoro e delle Politiche Sociali"/>
      </filters>
    </filterColumn>
  </autoFilter>
  <mergeCells count="151">
    <mergeCell ref="B1:P1"/>
    <mergeCell ref="Q1:U1"/>
    <mergeCell ref="V1:X1"/>
    <mergeCell ref="B3:B17"/>
    <mergeCell ref="H3:H17"/>
    <mergeCell ref="I3:I17"/>
    <mergeCell ref="N3:N17"/>
    <mergeCell ref="O3:O17"/>
    <mergeCell ref="W3:W17"/>
    <mergeCell ref="X3:X17"/>
    <mergeCell ref="K6:K7"/>
    <mergeCell ref="L6:L7"/>
    <mergeCell ref="M6:M7"/>
    <mergeCell ref="C8:C9"/>
    <mergeCell ref="D8:D9"/>
    <mergeCell ref="F8:F9"/>
    <mergeCell ref="G8:G9"/>
    <mergeCell ref="J8:J9"/>
    <mergeCell ref="K8:K9"/>
    <mergeCell ref="L8:L9"/>
    <mergeCell ref="C6:C7"/>
    <mergeCell ref="D6:D7"/>
    <mergeCell ref="E6:E7"/>
    <mergeCell ref="F6:F7"/>
    <mergeCell ref="G6:G7"/>
    <mergeCell ref="J6:J7"/>
    <mergeCell ref="AB12:AB13"/>
    <mergeCell ref="C15:C16"/>
    <mergeCell ref="D15:D16"/>
    <mergeCell ref="E15:E16"/>
    <mergeCell ref="F15:F16"/>
    <mergeCell ref="G15:G16"/>
    <mergeCell ref="M8:M9"/>
    <mergeCell ref="P8:P9"/>
    <mergeCell ref="AB8:AB9"/>
    <mergeCell ref="C12:C13"/>
    <mergeCell ref="D12:D13"/>
    <mergeCell ref="E12:E13"/>
    <mergeCell ref="F12:F13"/>
    <mergeCell ref="G12:G13"/>
    <mergeCell ref="J12:J13"/>
    <mergeCell ref="K12:K13"/>
    <mergeCell ref="AB15:AB16"/>
    <mergeCell ref="B18:B53"/>
    <mergeCell ref="C18:C24"/>
    <mergeCell ref="D18:D24"/>
    <mergeCell ref="E18:E23"/>
    <mergeCell ref="F18:F24"/>
    <mergeCell ref="L12:L13"/>
    <mergeCell ref="M12:M13"/>
    <mergeCell ref="P12:P13"/>
    <mergeCell ref="Q12:Q13"/>
    <mergeCell ref="K18:K24"/>
    <mergeCell ref="L18:L24"/>
    <mergeCell ref="K33:K35"/>
    <mergeCell ref="L33:L35"/>
    <mergeCell ref="J15:J16"/>
    <mergeCell ref="K15:K16"/>
    <mergeCell ref="L15:L16"/>
    <mergeCell ref="P15:P16"/>
    <mergeCell ref="AB18:AB24"/>
    <mergeCell ref="C25:C28"/>
    <mergeCell ref="D25:D28"/>
    <mergeCell ref="E25:E26"/>
    <mergeCell ref="F25:F28"/>
    <mergeCell ref="G25:G28"/>
    <mergeCell ref="J25:J28"/>
    <mergeCell ref="K25:K28"/>
    <mergeCell ref="L25:L28"/>
    <mergeCell ref="M25:M28"/>
    <mergeCell ref="M18:M24"/>
    <mergeCell ref="N18:N53"/>
    <mergeCell ref="O18:O53"/>
    <mergeCell ref="P18:P24"/>
    <mergeCell ref="W18:W53"/>
    <mergeCell ref="X18:X53"/>
    <mergeCell ref="P25:P28"/>
    <mergeCell ref="P29:P30"/>
    <mergeCell ref="M33:M35"/>
    <mergeCell ref="P33:P35"/>
    <mergeCell ref="G18:G24"/>
    <mergeCell ref="H18:H53"/>
    <mergeCell ref="I18:I53"/>
    <mergeCell ref="J18:J24"/>
    <mergeCell ref="AB29:AB30"/>
    <mergeCell ref="C31:C32"/>
    <mergeCell ref="D31:D32"/>
    <mergeCell ref="L31:L32"/>
    <mergeCell ref="M31:M32"/>
    <mergeCell ref="P31:P32"/>
    <mergeCell ref="AB31:AB32"/>
    <mergeCell ref="AB25:AB28"/>
    <mergeCell ref="C29:C30"/>
    <mergeCell ref="D29:D30"/>
    <mergeCell ref="E29:E30"/>
    <mergeCell ref="F29:F30"/>
    <mergeCell ref="G29:G30"/>
    <mergeCell ref="J29:J30"/>
    <mergeCell ref="K29:K30"/>
    <mergeCell ref="L29:L30"/>
    <mergeCell ref="M29:M30"/>
    <mergeCell ref="AB33:AB35"/>
    <mergeCell ref="C43:C44"/>
    <mergeCell ref="D43:D44"/>
    <mergeCell ref="C46:C47"/>
    <mergeCell ref="D46:D47"/>
    <mergeCell ref="E46:E47"/>
    <mergeCell ref="L46:L47"/>
    <mergeCell ref="P46:P47"/>
    <mergeCell ref="AB46:AB47"/>
    <mergeCell ref="C33:C35"/>
    <mergeCell ref="D33:D35"/>
    <mergeCell ref="E33:E34"/>
    <mergeCell ref="F33:F35"/>
    <mergeCell ref="G33:G35"/>
    <mergeCell ref="J33:J35"/>
    <mergeCell ref="AB48:AB49"/>
    <mergeCell ref="C50:C52"/>
    <mergeCell ref="D50:D52"/>
    <mergeCell ref="E50:E51"/>
    <mergeCell ref="F50:F52"/>
    <mergeCell ref="G50:G52"/>
    <mergeCell ref="L50:L52"/>
    <mergeCell ref="M50:M52"/>
    <mergeCell ref="P50:P52"/>
    <mergeCell ref="AB50:AB52"/>
    <mergeCell ref="C48:C49"/>
    <mergeCell ref="D48:D49"/>
    <mergeCell ref="G48:G49"/>
    <mergeCell ref="L48:L49"/>
    <mergeCell ref="M48:M49"/>
    <mergeCell ref="P48:P49"/>
    <mergeCell ref="E65:F65"/>
    <mergeCell ref="L65:M65"/>
    <mergeCell ref="R65:S65"/>
    <mergeCell ref="R66:U66"/>
    <mergeCell ref="U68:V68"/>
    <mergeCell ref="B76:B82"/>
    <mergeCell ref="X54:X61"/>
    <mergeCell ref="B62:B63"/>
    <mergeCell ref="O62:O63"/>
    <mergeCell ref="W62:W63"/>
    <mergeCell ref="X62:X63"/>
    <mergeCell ref="E64:F64"/>
    <mergeCell ref="L64:M64"/>
    <mergeCell ref="B54:B61"/>
    <mergeCell ref="H54:H61"/>
    <mergeCell ref="I54:I61"/>
    <mergeCell ref="N54:N61"/>
    <mergeCell ref="O54:O61"/>
    <mergeCell ref="W54:W61"/>
  </mergeCells>
  <conditionalFormatting sqref="V75">
    <cfRule type="cellIs" dxfId="1" priority="1" operator="lessThan">
      <formula>$V$66</formula>
    </cfRule>
    <cfRule type="cellIs" dxfId="0" priority="2" operator="greaterThan">
      <formula>$V$66</formula>
    </cfRule>
  </conditionalFormatting>
  <dataValidations count="1">
    <dataValidation type="list" allowBlank="1" showInputMessage="1" showErrorMessage="1" sqref="Z3:Z65" xr:uid="{0F21CAA2-164C-4833-BBE9-37E9002A143B}">
      <formula1>$S$69:$S$74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4" orientation="portrait" r:id="rId1"/>
  <rowBreaks count="1" manualBreakCount="1">
    <brk id="17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D045-C55A-4A7B-9A17-AD8CE1FD6A41}">
  <sheetPr filterMode="1"/>
  <dimension ref="B1:D113"/>
  <sheetViews>
    <sheetView topLeftCell="A16" workbookViewId="0">
      <selection activeCell="C55" sqref="C55"/>
    </sheetView>
  </sheetViews>
  <sheetFormatPr defaultRowHeight="14.4" x14ac:dyDescent="0.3"/>
  <cols>
    <col min="3" max="3" width="14.44140625" customWidth="1"/>
    <col min="4" max="4" width="17.5546875" customWidth="1"/>
  </cols>
  <sheetData>
    <row r="1" spans="2:4" x14ac:dyDescent="0.3">
      <c r="B1" s="43" t="s">
        <v>102</v>
      </c>
      <c r="C1" s="43" t="s">
        <v>549</v>
      </c>
      <c r="D1" s="43" t="s">
        <v>550</v>
      </c>
    </row>
    <row r="2" spans="2:4" ht="14.85" customHeight="1" x14ac:dyDescent="0.3">
      <c r="B2" s="43" t="s">
        <v>156</v>
      </c>
      <c r="C2" s="42" t="s">
        <v>551</v>
      </c>
      <c r="D2" s="42" t="s">
        <v>112</v>
      </c>
    </row>
    <row r="3" spans="2:4" ht="14.85" customHeight="1" x14ac:dyDescent="0.3">
      <c r="B3" s="43" t="s">
        <v>157</v>
      </c>
      <c r="C3" s="42" t="s">
        <v>552</v>
      </c>
      <c r="D3" s="42" t="s">
        <v>112</v>
      </c>
    </row>
    <row r="4" spans="2:4" ht="14.85" customHeight="1" x14ac:dyDescent="0.3">
      <c r="B4" s="43" t="s">
        <v>158</v>
      </c>
      <c r="C4" s="42" t="s">
        <v>553</v>
      </c>
      <c r="D4" s="42" t="s">
        <v>112</v>
      </c>
    </row>
    <row r="5" spans="2:4" ht="14.85" customHeight="1" x14ac:dyDescent="0.3">
      <c r="B5" s="43" t="s">
        <v>159</v>
      </c>
      <c r="C5" s="42" t="s">
        <v>554</v>
      </c>
      <c r="D5" s="42" t="s">
        <v>112</v>
      </c>
    </row>
    <row r="6" spans="2:4" ht="14.85" customHeight="1" x14ac:dyDescent="0.3">
      <c r="B6" s="43" t="s">
        <v>160</v>
      </c>
      <c r="C6" s="42" t="s">
        <v>555</v>
      </c>
      <c r="D6" s="42" t="s">
        <v>108</v>
      </c>
    </row>
    <row r="7" spans="2:4" ht="14.85" customHeight="1" x14ac:dyDescent="0.3">
      <c r="B7" s="43" t="s">
        <v>161</v>
      </c>
      <c r="C7" s="42" t="s">
        <v>556</v>
      </c>
      <c r="D7" s="42" t="s">
        <v>108</v>
      </c>
    </row>
    <row r="8" spans="2:4" ht="14.85" customHeight="1" x14ac:dyDescent="0.3">
      <c r="B8" s="43" t="s">
        <v>162</v>
      </c>
      <c r="C8" s="42" t="s">
        <v>557</v>
      </c>
      <c r="D8" s="42" t="s">
        <v>114</v>
      </c>
    </row>
    <row r="9" spans="2:4" ht="14.85" customHeight="1" x14ac:dyDescent="0.3">
      <c r="B9" s="43" t="s">
        <v>163</v>
      </c>
      <c r="C9" s="42" t="s">
        <v>558</v>
      </c>
      <c r="D9" s="42" t="s">
        <v>114</v>
      </c>
    </row>
    <row r="10" spans="2:4" ht="14.85" customHeight="1" x14ac:dyDescent="0.3">
      <c r="B10" s="43" t="s">
        <v>164</v>
      </c>
      <c r="C10" s="42" t="s">
        <v>559</v>
      </c>
      <c r="D10" s="42" t="s">
        <v>114</v>
      </c>
    </row>
    <row r="11" spans="2:4" ht="14.85" customHeight="1" x14ac:dyDescent="0.3">
      <c r="B11" s="43" t="s">
        <v>165</v>
      </c>
      <c r="C11" s="42" t="s">
        <v>560</v>
      </c>
      <c r="D11" s="42" t="s">
        <v>114</v>
      </c>
    </row>
    <row r="12" spans="2:4" ht="14.85" customHeight="1" x14ac:dyDescent="0.3">
      <c r="B12" s="43" t="s">
        <v>166</v>
      </c>
      <c r="C12" s="42" t="s">
        <v>561</v>
      </c>
      <c r="D12" s="42" t="s">
        <v>114</v>
      </c>
    </row>
    <row r="13" spans="2:4" ht="14.85" customHeight="1" x14ac:dyDescent="0.3">
      <c r="B13" s="43" t="s">
        <v>167</v>
      </c>
      <c r="C13" s="42" t="s">
        <v>562</v>
      </c>
      <c r="D13" s="42" t="s">
        <v>113</v>
      </c>
    </row>
    <row r="14" spans="2:4" ht="14.85" customHeight="1" x14ac:dyDescent="0.3">
      <c r="B14" s="43" t="s">
        <v>168</v>
      </c>
      <c r="C14" s="42" t="s">
        <v>563</v>
      </c>
      <c r="D14" s="42" t="s">
        <v>113</v>
      </c>
    </row>
    <row r="15" spans="2:4" ht="14.85" customHeight="1" x14ac:dyDescent="0.3">
      <c r="B15" s="43" t="s">
        <v>169</v>
      </c>
      <c r="C15" s="42" t="s">
        <v>564</v>
      </c>
      <c r="D15" s="42" t="s">
        <v>113</v>
      </c>
    </row>
    <row r="16" spans="2:4" ht="14.85" customHeight="1" x14ac:dyDescent="0.3">
      <c r="B16" s="43" t="s">
        <v>170</v>
      </c>
      <c r="C16" s="42" t="s">
        <v>565</v>
      </c>
      <c r="D16" s="42" t="s">
        <v>113</v>
      </c>
    </row>
    <row r="17" spans="2:4" ht="14.85" customHeight="1" x14ac:dyDescent="0.3">
      <c r="B17" s="43" t="s">
        <v>171</v>
      </c>
      <c r="C17" s="42" t="s">
        <v>566</v>
      </c>
      <c r="D17" s="42" t="s">
        <v>113</v>
      </c>
    </row>
    <row r="18" spans="2:4" ht="14.85" customHeight="1" x14ac:dyDescent="0.3">
      <c r="B18" s="43" t="s">
        <v>172</v>
      </c>
      <c r="C18" s="42" t="s">
        <v>567</v>
      </c>
      <c r="D18" s="42" t="s">
        <v>568</v>
      </c>
    </row>
    <row r="19" spans="2:4" ht="14.85" customHeight="1" x14ac:dyDescent="0.3">
      <c r="B19" s="43" t="s">
        <v>173</v>
      </c>
      <c r="C19" s="42" t="s">
        <v>569</v>
      </c>
      <c r="D19" s="42" t="s">
        <v>568</v>
      </c>
    </row>
    <row r="20" spans="2:4" ht="14.85" customHeight="1" x14ac:dyDescent="0.3">
      <c r="B20" s="43" t="s">
        <v>174</v>
      </c>
      <c r="C20" s="42" t="s">
        <v>570</v>
      </c>
      <c r="D20" s="42" t="s">
        <v>568</v>
      </c>
    </row>
    <row r="21" spans="2:4" ht="14.85" customHeight="1" x14ac:dyDescent="0.3">
      <c r="B21" s="43" t="s">
        <v>175</v>
      </c>
      <c r="C21" s="42" t="s">
        <v>571</v>
      </c>
      <c r="D21" s="42" t="s">
        <v>568</v>
      </c>
    </row>
    <row r="22" spans="2:4" ht="14.85" customHeight="1" x14ac:dyDescent="0.3">
      <c r="B22" s="43" t="s">
        <v>176</v>
      </c>
      <c r="C22" s="42" t="s">
        <v>572</v>
      </c>
      <c r="D22" s="42" t="s">
        <v>568</v>
      </c>
    </row>
    <row r="23" spans="2:4" ht="14.85" customHeight="1" x14ac:dyDescent="0.3">
      <c r="B23" s="43" t="s">
        <v>177</v>
      </c>
      <c r="C23" s="42" t="s">
        <v>573</v>
      </c>
      <c r="D23" s="42" t="s">
        <v>568</v>
      </c>
    </row>
    <row r="24" spans="2:4" ht="14.85" hidden="1" customHeight="1" x14ac:dyDescent="0.3">
      <c r="B24" s="43" t="s">
        <v>178</v>
      </c>
      <c r="C24" s="42" t="s">
        <v>574</v>
      </c>
      <c r="D24" s="42" t="s">
        <v>568</v>
      </c>
    </row>
    <row r="25" spans="2:4" ht="14.85" customHeight="1" x14ac:dyDescent="0.3">
      <c r="B25" s="43" t="s">
        <v>179</v>
      </c>
      <c r="C25" s="42" t="s">
        <v>575</v>
      </c>
      <c r="D25" s="42" t="s">
        <v>568</v>
      </c>
    </row>
    <row r="26" spans="2:4" ht="14.85" customHeight="1" x14ac:dyDescent="0.3">
      <c r="B26" s="43" t="s">
        <v>180</v>
      </c>
      <c r="C26" s="42" t="s">
        <v>576</v>
      </c>
      <c r="D26" s="42" t="s">
        <v>568</v>
      </c>
    </row>
    <row r="27" spans="2:4" ht="14.85" customHeight="1" x14ac:dyDescent="0.3">
      <c r="B27" s="43" t="s">
        <v>181</v>
      </c>
      <c r="C27" s="42" t="s">
        <v>577</v>
      </c>
      <c r="D27" s="42" t="s">
        <v>578</v>
      </c>
    </row>
    <row r="28" spans="2:4" ht="14.85" customHeight="1" x14ac:dyDescent="0.3">
      <c r="B28" s="43" t="s">
        <v>182</v>
      </c>
      <c r="C28" s="42" t="s">
        <v>579</v>
      </c>
      <c r="D28" s="42" t="s">
        <v>578</v>
      </c>
    </row>
    <row r="29" spans="2:4" ht="14.85" customHeight="1" x14ac:dyDescent="0.3">
      <c r="B29" s="43" t="s">
        <v>183</v>
      </c>
      <c r="C29" s="42" t="s">
        <v>580</v>
      </c>
      <c r="D29" s="42" t="s">
        <v>578</v>
      </c>
    </row>
    <row r="30" spans="2:4" ht="14.85" customHeight="1" x14ac:dyDescent="0.3">
      <c r="B30" s="43" t="s">
        <v>184</v>
      </c>
      <c r="C30" s="42" t="s">
        <v>581</v>
      </c>
      <c r="D30" s="42" t="s">
        <v>578</v>
      </c>
    </row>
    <row r="31" spans="2:4" ht="14.85" customHeight="1" x14ac:dyDescent="0.3">
      <c r="B31" s="43" t="s">
        <v>185</v>
      </c>
      <c r="C31" s="42" t="s">
        <v>582</v>
      </c>
      <c r="D31" s="42" t="s">
        <v>120</v>
      </c>
    </row>
    <row r="32" spans="2:4" ht="14.85" customHeight="1" x14ac:dyDescent="0.3">
      <c r="B32" s="43" t="s">
        <v>186</v>
      </c>
      <c r="C32" s="42" t="s">
        <v>583</v>
      </c>
      <c r="D32" s="42" t="s">
        <v>120</v>
      </c>
    </row>
    <row r="33" spans="2:4" ht="14.85" customHeight="1" x14ac:dyDescent="0.3">
      <c r="B33" s="43" t="s">
        <v>137</v>
      </c>
      <c r="C33" s="42" t="s">
        <v>584</v>
      </c>
      <c r="D33" s="42" t="s">
        <v>120</v>
      </c>
    </row>
    <row r="34" spans="2:4" ht="14.85" customHeight="1" x14ac:dyDescent="0.3">
      <c r="B34" s="43" t="s">
        <v>187</v>
      </c>
      <c r="C34" s="42" t="s">
        <v>187</v>
      </c>
      <c r="D34" s="42" t="s">
        <v>120</v>
      </c>
    </row>
    <row r="35" spans="2:4" ht="14.85" customHeight="1" x14ac:dyDescent="0.3">
      <c r="B35" s="43" t="s">
        <v>188</v>
      </c>
      <c r="C35" s="42" t="s">
        <v>585</v>
      </c>
      <c r="D35" s="42" t="s">
        <v>120</v>
      </c>
    </row>
    <row r="36" spans="2:4" ht="14.85" customHeight="1" x14ac:dyDescent="0.3">
      <c r="B36" s="43" t="s">
        <v>189</v>
      </c>
      <c r="C36" s="42" t="s">
        <v>586</v>
      </c>
      <c r="D36" s="42" t="s">
        <v>125</v>
      </c>
    </row>
    <row r="37" spans="2:4" ht="14.85" customHeight="1" x14ac:dyDescent="0.3">
      <c r="B37" s="43" t="s">
        <v>190</v>
      </c>
      <c r="C37" s="42" t="s">
        <v>587</v>
      </c>
      <c r="D37" s="42" t="s">
        <v>125</v>
      </c>
    </row>
    <row r="38" spans="2:4" ht="14.85" customHeight="1" x14ac:dyDescent="0.3">
      <c r="B38" s="43" t="s">
        <v>191</v>
      </c>
      <c r="C38" s="42" t="s">
        <v>588</v>
      </c>
      <c r="D38" s="42" t="s">
        <v>125</v>
      </c>
    </row>
    <row r="39" spans="2:4" ht="14.85" customHeight="1" x14ac:dyDescent="0.3">
      <c r="B39" s="43" t="s">
        <v>192</v>
      </c>
      <c r="C39" s="42" t="s">
        <v>589</v>
      </c>
      <c r="D39" s="42" t="s">
        <v>125</v>
      </c>
    </row>
    <row r="40" spans="2:4" ht="14.85" customHeight="1" x14ac:dyDescent="0.3">
      <c r="B40" s="43" t="s">
        <v>193</v>
      </c>
      <c r="C40" s="42" t="s">
        <v>590</v>
      </c>
      <c r="D40" s="42" t="s">
        <v>126</v>
      </c>
    </row>
    <row r="41" spans="2:4" ht="14.85" customHeight="1" x14ac:dyDescent="0.3">
      <c r="B41" s="43" t="s">
        <v>194</v>
      </c>
      <c r="C41" s="42" t="s">
        <v>591</v>
      </c>
      <c r="D41" s="42" t="s">
        <v>126</v>
      </c>
    </row>
    <row r="42" spans="2:4" ht="14.85" customHeight="1" x14ac:dyDescent="0.3">
      <c r="B42" s="43" t="s">
        <v>195</v>
      </c>
      <c r="C42" s="42" t="s">
        <v>592</v>
      </c>
      <c r="D42" s="42" t="s">
        <v>126</v>
      </c>
    </row>
    <row r="43" spans="2:4" ht="14.85" customHeight="1" x14ac:dyDescent="0.3">
      <c r="B43" s="43" t="s">
        <v>196</v>
      </c>
      <c r="C43" s="42" t="s">
        <v>593</v>
      </c>
      <c r="D43" s="42" t="s">
        <v>126</v>
      </c>
    </row>
    <row r="44" spans="2:4" ht="14.85" customHeight="1" x14ac:dyDescent="0.3">
      <c r="B44" s="43" t="s">
        <v>197</v>
      </c>
      <c r="C44" s="42" t="s">
        <v>594</v>
      </c>
      <c r="D44" s="42" t="s">
        <v>126</v>
      </c>
    </row>
    <row r="45" spans="2:4" ht="14.85" customHeight="1" x14ac:dyDescent="0.3">
      <c r="B45" s="43" t="s">
        <v>198</v>
      </c>
      <c r="C45" s="42" t="s">
        <v>595</v>
      </c>
      <c r="D45" s="42" t="s">
        <v>126</v>
      </c>
    </row>
    <row r="46" spans="2:4" ht="14.85" customHeight="1" x14ac:dyDescent="0.3">
      <c r="B46" s="43" t="s">
        <v>199</v>
      </c>
      <c r="C46" s="42" t="s">
        <v>596</v>
      </c>
      <c r="D46" s="42" t="s">
        <v>126</v>
      </c>
    </row>
    <row r="47" spans="2:4" ht="14.85" customHeight="1" x14ac:dyDescent="0.3">
      <c r="B47" s="43" t="s">
        <v>200</v>
      </c>
      <c r="C47" s="42" t="s">
        <v>597</v>
      </c>
      <c r="D47" s="42" t="s">
        <v>126</v>
      </c>
    </row>
    <row r="48" spans="2:4" ht="14.85" customHeight="1" x14ac:dyDescent="0.3">
      <c r="B48" s="43" t="s">
        <v>201</v>
      </c>
      <c r="C48" s="42" t="s">
        <v>598</v>
      </c>
      <c r="D48" s="42" t="s">
        <v>126</v>
      </c>
    </row>
    <row r="49" spans="2:4" ht="14.85" customHeight="1" x14ac:dyDescent="0.3">
      <c r="B49" s="43" t="s">
        <v>202</v>
      </c>
      <c r="C49" s="42" t="s">
        <v>599</v>
      </c>
      <c r="D49" s="42" t="s">
        <v>126</v>
      </c>
    </row>
    <row r="50" spans="2:4" ht="14.85" customHeight="1" x14ac:dyDescent="0.3">
      <c r="B50" s="43" t="s">
        <v>203</v>
      </c>
      <c r="C50" s="42" t="s">
        <v>600</v>
      </c>
      <c r="D50" s="42" t="s">
        <v>126</v>
      </c>
    </row>
    <row r="51" spans="2:4" ht="14.85" customHeight="1" x14ac:dyDescent="0.3">
      <c r="B51" s="43" t="s">
        <v>204</v>
      </c>
      <c r="C51" s="42" t="s">
        <v>601</v>
      </c>
      <c r="D51" s="42" t="s">
        <v>126</v>
      </c>
    </row>
    <row r="52" spans="2:4" ht="14.85" customHeight="1" x14ac:dyDescent="0.3">
      <c r="B52" s="43" t="s">
        <v>205</v>
      </c>
      <c r="C52" s="42" t="s">
        <v>602</v>
      </c>
      <c r="D52" s="42" t="s">
        <v>124</v>
      </c>
    </row>
    <row r="53" spans="2:4" ht="14.85" customHeight="1" x14ac:dyDescent="0.3">
      <c r="B53" s="43" t="s">
        <v>206</v>
      </c>
      <c r="C53" s="42" t="s">
        <v>603</v>
      </c>
      <c r="D53" s="42" t="s">
        <v>124</v>
      </c>
    </row>
    <row r="54" spans="2:4" ht="14.85" customHeight="1" x14ac:dyDescent="0.3">
      <c r="B54" s="43" t="s">
        <v>207</v>
      </c>
      <c r="C54" s="42" t="s">
        <v>604</v>
      </c>
      <c r="D54" s="42" t="s">
        <v>124</v>
      </c>
    </row>
    <row r="55" spans="2:4" ht="14.85" customHeight="1" x14ac:dyDescent="0.3">
      <c r="B55" s="43" t="s">
        <v>208</v>
      </c>
      <c r="C55" s="42" t="s">
        <v>605</v>
      </c>
      <c r="D55" s="42" t="s">
        <v>124</v>
      </c>
    </row>
    <row r="56" spans="2:4" ht="14.85" customHeight="1" x14ac:dyDescent="0.3">
      <c r="B56" s="43" t="s">
        <v>209</v>
      </c>
      <c r="C56" s="42" t="s">
        <v>606</v>
      </c>
      <c r="D56" s="42" t="s">
        <v>124</v>
      </c>
    </row>
    <row r="57" spans="2:4" ht="14.85" customHeight="1" x14ac:dyDescent="0.3">
      <c r="B57" s="43" t="s">
        <v>139</v>
      </c>
      <c r="C57" s="42" t="s">
        <v>607</v>
      </c>
      <c r="D57" s="42" t="s">
        <v>111</v>
      </c>
    </row>
    <row r="58" spans="2:4" ht="14.85" customHeight="1" x14ac:dyDescent="0.3">
      <c r="B58" s="43" t="s">
        <v>210</v>
      </c>
      <c r="C58" s="42" t="s">
        <v>608</v>
      </c>
      <c r="D58" s="42" t="s">
        <v>111</v>
      </c>
    </row>
    <row r="59" spans="2:4" ht="14.85" customHeight="1" x14ac:dyDescent="0.3">
      <c r="B59" s="43" t="s">
        <v>211</v>
      </c>
      <c r="C59" s="42" t="s">
        <v>609</v>
      </c>
      <c r="D59" s="42" t="s">
        <v>121</v>
      </c>
    </row>
    <row r="60" spans="2:4" ht="14.85" customHeight="1" x14ac:dyDescent="0.3">
      <c r="B60" s="43" t="s">
        <v>212</v>
      </c>
      <c r="C60" s="42" t="s">
        <v>610</v>
      </c>
      <c r="D60" s="42" t="s">
        <v>121</v>
      </c>
    </row>
    <row r="61" spans="2:4" ht="14.85" customHeight="1" x14ac:dyDescent="0.3">
      <c r="B61" s="43" t="s">
        <v>213</v>
      </c>
      <c r="C61" s="42" t="s">
        <v>611</v>
      </c>
      <c r="D61" s="42" t="s">
        <v>121</v>
      </c>
    </row>
    <row r="62" spans="2:4" ht="14.85" customHeight="1" x14ac:dyDescent="0.3">
      <c r="B62" s="43" t="s">
        <v>214</v>
      </c>
      <c r="C62" s="42" t="s">
        <v>612</v>
      </c>
      <c r="D62" s="42" t="s">
        <v>121</v>
      </c>
    </row>
    <row r="63" spans="2:4" ht="14.85" customHeight="1" x14ac:dyDescent="0.3">
      <c r="B63" s="43" t="s">
        <v>215</v>
      </c>
      <c r="C63" s="42" t="s">
        <v>613</v>
      </c>
      <c r="D63" s="42" t="s">
        <v>121</v>
      </c>
    </row>
    <row r="64" spans="2:4" ht="14.85" customHeight="1" x14ac:dyDescent="0.3">
      <c r="B64" s="43" t="s">
        <v>216</v>
      </c>
      <c r="C64" s="42" t="s">
        <v>614</v>
      </c>
      <c r="D64" s="42" t="s">
        <v>121</v>
      </c>
    </row>
    <row r="65" spans="2:4" ht="14.85" customHeight="1" x14ac:dyDescent="0.3">
      <c r="B65" s="43" t="s">
        <v>217</v>
      </c>
      <c r="C65" s="42" t="s">
        <v>615</v>
      </c>
      <c r="D65" s="42" t="s">
        <v>121</v>
      </c>
    </row>
    <row r="66" spans="2:4" ht="14.85" customHeight="1" x14ac:dyDescent="0.3">
      <c r="B66" s="43" t="s">
        <v>218</v>
      </c>
      <c r="C66" s="42" t="s">
        <v>616</v>
      </c>
      <c r="D66" s="42" t="s">
        <v>121</v>
      </c>
    </row>
    <row r="67" spans="2:4" ht="14.85" customHeight="1" x14ac:dyDescent="0.3">
      <c r="B67" s="43" t="s">
        <v>219</v>
      </c>
      <c r="C67" s="42" t="s">
        <v>617</v>
      </c>
      <c r="D67" s="42" t="s">
        <v>130</v>
      </c>
    </row>
    <row r="68" spans="2:4" ht="14.85" customHeight="1" x14ac:dyDescent="0.3">
      <c r="B68" s="43" t="s">
        <v>220</v>
      </c>
      <c r="C68" s="42" t="s">
        <v>618</v>
      </c>
      <c r="D68" s="42" t="s">
        <v>130</v>
      </c>
    </row>
    <row r="69" spans="2:4" ht="14.85" customHeight="1" x14ac:dyDescent="0.3">
      <c r="B69" s="43" t="s">
        <v>221</v>
      </c>
      <c r="C69" s="42" t="s">
        <v>619</v>
      </c>
      <c r="D69" s="42" t="s">
        <v>130</v>
      </c>
    </row>
    <row r="70" spans="2:4" ht="14.85" customHeight="1" x14ac:dyDescent="0.3">
      <c r="B70" s="43" t="s">
        <v>222</v>
      </c>
      <c r="C70" s="42" t="s">
        <v>620</v>
      </c>
      <c r="D70" s="42" t="s">
        <v>130</v>
      </c>
    </row>
    <row r="71" spans="2:4" ht="14.85" customHeight="1" x14ac:dyDescent="0.3">
      <c r="B71" s="43" t="s">
        <v>223</v>
      </c>
      <c r="C71" s="42" t="s">
        <v>621</v>
      </c>
      <c r="D71" s="42" t="s">
        <v>130</v>
      </c>
    </row>
    <row r="72" spans="2:4" ht="14.85" customHeight="1" x14ac:dyDescent="0.3">
      <c r="B72" s="43" t="s">
        <v>224</v>
      </c>
      <c r="C72" s="42" t="s">
        <v>622</v>
      </c>
      <c r="D72" s="42" t="s">
        <v>130</v>
      </c>
    </row>
    <row r="73" spans="2:4" ht="14.85" customHeight="1" x14ac:dyDescent="0.3">
      <c r="B73" s="43" t="s">
        <v>225</v>
      </c>
      <c r="C73" s="42" t="s">
        <v>623</v>
      </c>
      <c r="D73" s="42" t="s">
        <v>128</v>
      </c>
    </row>
    <row r="74" spans="2:4" ht="14.85" customHeight="1" x14ac:dyDescent="0.3">
      <c r="B74" s="43" t="s">
        <v>226</v>
      </c>
      <c r="C74" s="42" t="s">
        <v>624</v>
      </c>
      <c r="D74" s="42" t="s">
        <v>128</v>
      </c>
    </row>
    <row r="75" spans="2:4" ht="14.85" customHeight="1" x14ac:dyDescent="0.3">
      <c r="B75" s="43" t="s">
        <v>227</v>
      </c>
      <c r="C75" s="42" t="s">
        <v>625</v>
      </c>
      <c r="D75" s="42" t="s">
        <v>128</v>
      </c>
    </row>
    <row r="76" spans="2:4" ht="14.85" customHeight="1" x14ac:dyDescent="0.3">
      <c r="B76" s="43" t="s">
        <v>228</v>
      </c>
      <c r="C76" s="42" t="s">
        <v>626</v>
      </c>
      <c r="D76" s="42" t="s">
        <v>128</v>
      </c>
    </row>
    <row r="77" spans="2:4" ht="14.85" customHeight="1" x14ac:dyDescent="0.3">
      <c r="B77" s="43" t="s">
        <v>229</v>
      </c>
      <c r="C77" s="42" t="s">
        <v>627</v>
      </c>
      <c r="D77" s="42" t="s">
        <v>128</v>
      </c>
    </row>
    <row r="78" spans="2:4" ht="14.85" customHeight="1" x14ac:dyDescent="0.3">
      <c r="B78" s="43" t="s">
        <v>230</v>
      </c>
      <c r="C78" s="42" t="s">
        <v>628</v>
      </c>
      <c r="D78" s="42" t="s">
        <v>128</v>
      </c>
    </row>
    <row r="79" spans="2:4" ht="14.85" customHeight="1" x14ac:dyDescent="0.3">
      <c r="B79" s="43" t="s">
        <v>231</v>
      </c>
      <c r="C79" s="42" t="s">
        <v>629</v>
      </c>
      <c r="D79" s="42" t="s">
        <v>128</v>
      </c>
    </row>
    <row r="80" spans="2:4" ht="14.85" customHeight="1" x14ac:dyDescent="0.3">
      <c r="B80" s="43" t="s">
        <v>232</v>
      </c>
      <c r="C80" s="42" t="s">
        <v>630</v>
      </c>
      <c r="D80" s="42" t="s">
        <v>128</v>
      </c>
    </row>
    <row r="81" spans="2:4" ht="14.85" customHeight="1" x14ac:dyDescent="0.3">
      <c r="B81" s="43" t="s">
        <v>233</v>
      </c>
      <c r="C81" s="42" t="s">
        <v>631</v>
      </c>
      <c r="D81" s="42" t="s">
        <v>109</v>
      </c>
    </row>
    <row r="82" spans="2:4" ht="14.85" customHeight="1" x14ac:dyDescent="0.3">
      <c r="B82" s="43" t="s">
        <v>234</v>
      </c>
      <c r="C82" s="42" t="s">
        <v>632</v>
      </c>
      <c r="D82" s="42" t="s">
        <v>109</v>
      </c>
    </row>
    <row r="83" spans="2:4" ht="14.85" customHeight="1" x14ac:dyDescent="0.3">
      <c r="B83" s="43" t="s">
        <v>235</v>
      </c>
      <c r="C83" s="42" t="s">
        <v>633</v>
      </c>
      <c r="D83" s="42" t="s">
        <v>109</v>
      </c>
    </row>
    <row r="84" spans="2:4" ht="14.85" customHeight="1" x14ac:dyDescent="0.3">
      <c r="B84" s="43" t="s">
        <v>236</v>
      </c>
      <c r="C84" s="42" t="s">
        <v>634</v>
      </c>
      <c r="D84" s="42" t="s">
        <v>109</v>
      </c>
    </row>
    <row r="85" spans="2:4" ht="14.85" customHeight="1" x14ac:dyDescent="0.3">
      <c r="B85" s="43" t="s">
        <v>237</v>
      </c>
      <c r="C85" s="42" t="s">
        <v>635</v>
      </c>
      <c r="D85" s="42" t="s">
        <v>109</v>
      </c>
    </row>
    <row r="86" spans="2:4" ht="14.85" customHeight="1" x14ac:dyDescent="0.3">
      <c r="B86" s="43" t="s">
        <v>238</v>
      </c>
      <c r="C86" s="42" t="s">
        <v>636</v>
      </c>
      <c r="D86" s="42" t="s">
        <v>109</v>
      </c>
    </row>
    <row r="87" spans="2:4" ht="14.85" customHeight="1" x14ac:dyDescent="0.3">
      <c r="B87" s="43" t="s">
        <v>239</v>
      </c>
      <c r="C87" s="42" t="s">
        <v>637</v>
      </c>
      <c r="D87" s="42" t="s">
        <v>109</v>
      </c>
    </row>
    <row r="88" spans="2:4" ht="14.85" customHeight="1" x14ac:dyDescent="0.3">
      <c r="B88" s="43" t="s">
        <v>240</v>
      </c>
      <c r="C88" s="42" t="s">
        <v>638</v>
      </c>
      <c r="D88" s="42" t="s">
        <v>109</v>
      </c>
    </row>
    <row r="89" spans="2:4" ht="14.85" customHeight="1" x14ac:dyDescent="0.3">
      <c r="B89" s="43" t="s">
        <v>241</v>
      </c>
      <c r="C89" s="42" t="s">
        <v>639</v>
      </c>
      <c r="D89" s="42" t="s">
        <v>109</v>
      </c>
    </row>
    <row r="90" spans="2:4" ht="14.85" customHeight="1" x14ac:dyDescent="0.3">
      <c r="B90" s="43" t="s">
        <v>242</v>
      </c>
      <c r="C90" s="42" t="s">
        <v>640</v>
      </c>
      <c r="D90" s="42" t="s">
        <v>110</v>
      </c>
    </row>
    <row r="91" spans="2:4" ht="14.85" customHeight="1" x14ac:dyDescent="0.3">
      <c r="B91" s="43" t="s">
        <v>243</v>
      </c>
      <c r="C91" s="42" t="s">
        <v>641</v>
      </c>
      <c r="D91" s="42" t="s">
        <v>110</v>
      </c>
    </row>
    <row r="92" spans="2:4" ht="14.85" customHeight="1" x14ac:dyDescent="0.3">
      <c r="B92" s="43" t="s">
        <v>244</v>
      </c>
      <c r="C92" s="42" t="s">
        <v>642</v>
      </c>
      <c r="D92" s="42" t="s">
        <v>110</v>
      </c>
    </row>
    <row r="93" spans="2:4" ht="14.85" customHeight="1" x14ac:dyDescent="0.3">
      <c r="B93" s="43" t="s">
        <v>245</v>
      </c>
      <c r="C93" s="42" t="s">
        <v>643</v>
      </c>
      <c r="D93" s="42" t="s">
        <v>110</v>
      </c>
    </row>
    <row r="94" spans="2:4" ht="14.85" customHeight="1" x14ac:dyDescent="0.3">
      <c r="B94" s="43" t="s">
        <v>246</v>
      </c>
      <c r="C94" s="42" t="s">
        <v>644</v>
      </c>
      <c r="D94" s="42" t="s">
        <v>110</v>
      </c>
    </row>
    <row r="95" spans="2:4" ht="14.85" customHeight="1" x14ac:dyDescent="0.3">
      <c r="B95" s="43" t="s">
        <v>247</v>
      </c>
      <c r="C95" s="42" t="s">
        <v>645</v>
      </c>
      <c r="D95" s="42" t="s">
        <v>110</v>
      </c>
    </row>
    <row r="96" spans="2:4" ht="14.85" customHeight="1" x14ac:dyDescent="0.3">
      <c r="B96" s="43" t="s">
        <v>248</v>
      </c>
      <c r="C96" s="42" t="s">
        <v>646</v>
      </c>
      <c r="D96" s="42" t="s">
        <v>110</v>
      </c>
    </row>
    <row r="97" spans="2:4" ht="14.85" customHeight="1" x14ac:dyDescent="0.3">
      <c r="B97" s="43" t="s">
        <v>249</v>
      </c>
      <c r="C97" s="42" t="s">
        <v>647</v>
      </c>
      <c r="D97" s="42" t="s">
        <v>110</v>
      </c>
    </row>
    <row r="98" spans="2:4" ht="14.85" customHeight="1" x14ac:dyDescent="0.3">
      <c r="B98" s="43" t="s">
        <v>250</v>
      </c>
      <c r="C98" s="42" t="s">
        <v>648</v>
      </c>
      <c r="D98" s="42" t="s">
        <v>110</v>
      </c>
    </row>
    <row r="99" spans="2:4" ht="14.85" customHeight="1" x14ac:dyDescent="0.3">
      <c r="B99" s="43" t="s">
        <v>251</v>
      </c>
      <c r="C99" s="42" t="s">
        <v>649</v>
      </c>
      <c r="D99" s="42" t="s">
        <v>110</v>
      </c>
    </row>
    <row r="100" spans="2:4" ht="14.85" customHeight="1" x14ac:dyDescent="0.3">
      <c r="B100" s="43" t="s">
        <v>252</v>
      </c>
      <c r="C100" s="42" t="s">
        <v>650</v>
      </c>
      <c r="D100" s="42" t="s">
        <v>651</v>
      </c>
    </row>
    <row r="101" spans="2:4" ht="14.85" customHeight="1" x14ac:dyDescent="0.3">
      <c r="B101" s="43" t="s">
        <v>253</v>
      </c>
      <c r="C101" s="42" t="s">
        <v>652</v>
      </c>
      <c r="D101" s="42" t="s">
        <v>651</v>
      </c>
    </row>
    <row r="102" spans="2:4" ht="14.85" customHeight="1" x14ac:dyDescent="0.3">
      <c r="B102" s="43" t="s">
        <v>254</v>
      </c>
      <c r="C102" s="42" t="s">
        <v>653</v>
      </c>
      <c r="D102" s="42" t="s">
        <v>122</v>
      </c>
    </row>
    <row r="103" spans="2:4" ht="14.85" customHeight="1" x14ac:dyDescent="0.3">
      <c r="B103" s="43" t="s">
        <v>255</v>
      </c>
      <c r="C103" s="42" t="s">
        <v>654</v>
      </c>
      <c r="D103" s="42" t="s">
        <v>122</v>
      </c>
    </row>
    <row r="104" spans="2:4" ht="14.85" customHeight="1" x14ac:dyDescent="0.3">
      <c r="B104" s="43" t="s">
        <v>256</v>
      </c>
      <c r="C104" s="42" t="s">
        <v>655</v>
      </c>
      <c r="D104" s="42" t="s">
        <v>123</v>
      </c>
    </row>
    <row r="105" spans="2:4" ht="14.85" customHeight="1" x14ac:dyDescent="0.3">
      <c r="B105" s="43" t="s">
        <v>257</v>
      </c>
      <c r="C105" s="42" t="s">
        <v>656</v>
      </c>
      <c r="D105" s="42" t="s">
        <v>116</v>
      </c>
    </row>
    <row r="106" spans="2:4" ht="14.85" customHeight="1" x14ac:dyDescent="0.3">
      <c r="B106" s="43" t="s">
        <v>258</v>
      </c>
      <c r="C106" s="42" t="s">
        <v>657</v>
      </c>
      <c r="D106" s="42" t="s">
        <v>116</v>
      </c>
    </row>
    <row r="107" spans="2:4" ht="14.85" customHeight="1" x14ac:dyDescent="0.3">
      <c r="B107" s="43" t="s">
        <v>259</v>
      </c>
      <c r="C107" s="42" t="s">
        <v>658</v>
      </c>
      <c r="D107" s="42" t="s">
        <v>116</v>
      </c>
    </row>
    <row r="108" spans="2:4" ht="14.85" customHeight="1" x14ac:dyDescent="0.3">
      <c r="B108" s="43" t="s">
        <v>260</v>
      </c>
      <c r="C108" s="42" t="s">
        <v>659</v>
      </c>
      <c r="D108" s="42" t="s">
        <v>116</v>
      </c>
    </row>
    <row r="109" spans="2:4" ht="14.85" customHeight="1" x14ac:dyDescent="0.3">
      <c r="B109" s="43" t="s">
        <v>261</v>
      </c>
      <c r="C109" s="42" t="s">
        <v>660</v>
      </c>
      <c r="D109" s="42" t="s">
        <v>116</v>
      </c>
    </row>
    <row r="110" spans="2:4" ht="14.85" customHeight="1" x14ac:dyDescent="0.3">
      <c r="B110" s="43" t="s">
        <v>262</v>
      </c>
      <c r="C110" s="42" t="s">
        <v>661</v>
      </c>
      <c r="D110" s="42" t="s">
        <v>116</v>
      </c>
    </row>
    <row r="111" spans="2:4" ht="14.85" customHeight="1" x14ac:dyDescent="0.3">
      <c r="B111" s="43" t="s">
        <v>263</v>
      </c>
      <c r="C111" s="42" t="s">
        <v>662</v>
      </c>
      <c r="D111" s="42" t="s">
        <v>116</v>
      </c>
    </row>
    <row r="112" spans="2:4" x14ac:dyDescent="0.3">
      <c r="B112" s="43"/>
      <c r="C112" s="44"/>
      <c r="D112" s="42"/>
    </row>
    <row r="113" spans="2:4" x14ac:dyDescent="0.3">
      <c r="B113" s="43"/>
      <c r="C113" s="44"/>
      <c r="D113" s="42"/>
    </row>
  </sheetData>
  <autoFilter ref="B1:F111" xr:uid="{BA2FD045-C55A-4A7B-9A17-AD8CE1FD6A41}">
    <filterColumn colId="1">
      <filters>
        <filter val="Agrigento"/>
        <filter val="Alessandria"/>
        <filter val="Ancona"/>
        <filter val="Aosta"/>
        <filter val="Aquila"/>
        <filter val="Arezzo"/>
        <filter val="Ascoli-Piceno"/>
        <filter val="Asti"/>
        <filter val="Avellino"/>
        <filter val="Bari"/>
        <filter val="Barletta-Andria-Trani"/>
        <filter val="Belluno"/>
        <filter val="Benevento"/>
        <filter val="Bergamo"/>
        <filter val="Biella"/>
        <filter val="Bologna"/>
        <filter val="Bolzano"/>
        <filter val="Brescia"/>
        <filter val="Brindisi"/>
        <filter val="Cagliari"/>
        <filter val="Caltanissetta"/>
        <filter val="Campobasso"/>
        <filter val="Carbonia-Iglesias"/>
        <filter val="Caserta"/>
        <filter val="Catania"/>
        <filter val="Catanzaro"/>
        <filter val="Chieti"/>
        <filter val="Como"/>
        <filter val="Cosenza"/>
        <filter val="Cremona"/>
        <filter val="Crotone"/>
        <filter val="Cuneo"/>
        <filter val="Enna"/>
        <filter val="Fermo"/>
        <filter val="Ferrara"/>
        <filter val="Firenze"/>
        <filter val="Foggia"/>
        <filter val="Forli-Cesena"/>
        <filter val="Frosinone"/>
        <filter val="Genova"/>
        <filter val="Gorizia"/>
        <filter val="Grosseto"/>
        <filter val="Imperia"/>
        <filter val="Isernia"/>
        <filter val="La-Spezia"/>
        <filter val="Latina"/>
        <filter val="Lecce"/>
        <filter val="Lecco"/>
        <filter val="Livorno"/>
        <filter val="Lodi"/>
        <filter val="Lucca"/>
        <filter val="Macerata"/>
        <filter val="Mantova"/>
        <filter val="Massa-Carrara"/>
        <filter val="Matera"/>
        <filter val="Medio Campidano"/>
        <filter val="Messina"/>
        <filter val="Milano"/>
        <filter val="Modena"/>
        <filter val="Monza e Brianza"/>
        <filter val="Napoli"/>
        <filter val="Novara"/>
        <filter val="Nuoro"/>
        <filter val="Ogliastra"/>
        <filter val="Olbia-Tempio"/>
        <filter val="Oristano"/>
        <filter val="Padova"/>
        <filter val="Palermo"/>
        <filter val="Parma"/>
        <filter val="Pavia"/>
        <filter val="Perugia"/>
        <filter val="Pesaro-Urbino"/>
        <filter val="Pescara"/>
        <filter val="Piacenza"/>
        <filter val="Pisa"/>
        <filter val="Pistoia"/>
        <filter val="Pordenone"/>
        <filter val="Potenza"/>
        <filter val="Prato"/>
        <filter val="Ragusa"/>
        <filter val="Reggio-Calabria"/>
        <filter val="Reggio-Emilia"/>
        <filter val="Rieti"/>
        <filter val="Rimini"/>
        <filter val="Roma"/>
        <filter val="Rovigo"/>
        <filter val="Salerno"/>
        <filter val="Sassari"/>
        <filter val="Savona"/>
        <filter val="Siena"/>
        <filter val="Siracusa"/>
        <filter val="Sondrio"/>
        <filter val="Taranto"/>
        <filter val="Teramo"/>
        <filter val="Terni"/>
        <filter val="Torino"/>
        <filter val="Trapani"/>
        <filter val="Trento"/>
        <filter val="Treviso"/>
        <filter val="Trieste"/>
        <filter val="Udine"/>
        <filter val="Varese"/>
        <filter val="Venezia"/>
        <filter val="Verbania"/>
        <filter val="Vercelli"/>
        <filter val="Verona"/>
        <filter val="Vibo-Valentia"/>
        <filter val="Vicenza"/>
        <filter val="Viterbo"/>
      </filters>
    </filterColumn>
  </autoFilter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017BF8FFB2E45849A039C7D6B23AD" ma:contentTypeVersion="15" ma:contentTypeDescription="Create a new document." ma:contentTypeScope="" ma:versionID="581c8626af6a3cd329ec727504330135">
  <xsd:schema xmlns:xsd="http://www.w3.org/2001/XMLSchema" xmlns:xs="http://www.w3.org/2001/XMLSchema" xmlns:p="http://schemas.microsoft.com/office/2006/metadata/properties" xmlns:ns2="8c6b679c-c8a7-4287-b916-40175a14599d" xmlns:ns3="c5f0f3d9-1473-43fd-9e0e-96f328eba483" targetNamespace="http://schemas.microsoft.com/office/2006/metadata/properties" ma:root="true" ma:fieldsID="b04b08a2d3ad9cef079e03d657c40212" ns2:_="" ns3:_="">
    <xsd:import namespace="8c6b679c-c8a7-4287-b916-40175a14599d"/>
    <xsd:import namespace="c5f0f3d9-1473-43fd-9e0e-96f328eba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b679c-c8a7-4287-b916-40175a145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0f3d9-1473-43fd-9e0e-96f328eba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1e85dc4-e782-45d0-b244-e1ebf73e440d}" ma:internalName="TaxCatchAll" ma:showField="CatchAllData" ma:web="c5f0f3d9-1473-43fd-9e0e-96f328eba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f0f3d9-1473-43fd-9e0e-96f328eba483" xsi:nil="true"/>
    <lcf76f155ced4ddcb4097134ff3c332f xmlns="8c6b679c-c8a7-4287-b916-40175a14599d">
      <Terms xmlns="http://schemas.microsoft.com/office/infopath/2007/PartnerControls"/>
    </lcf76f155ced4ddcb4097134ff3c332f>
    <SharedWithUsers xmlns="c5f0f3d9-1473-43fd-9e0e-96f328eba483">
      <UserInfo>
        <DisplayName>Lavinia Buti</DisplayName>
        <AccountId>45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CDB917B-6475-4D3E-9A6A-0BE3568AE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b679c-c8a7-4287-b916-40175a14599d"/>
    <ds:schemaRef ds:uri="c5f0f3d9-1473-43fd-9e0e-96f328eba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BF1EF-194B-4DEB-9B19-8817AA73D348}">
  <ds:schemaRefs>
    <ds:schemaRef ds:uri="50c908b1-f277-4340-90a9-4611d0b0f078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f9f4b01-e524-4cb3-9d5a-bd1b743c8fe5"/>
    <ds:schemaRef ds:uri="http://purl.org/dc/elements/1.1/"/>
    <ds:schemaRef ds:uri="http://purl.org/dc/terms/"/>
    <ds:schemaRef ds:uri="http://purl.org/dc/dcmitype/"/>
    <ds:schemaRef ds:uri="ffd76b0e-c1e3-4e6a-9fc3-38c5a4dd9750"/>
    <ds:schemaRef ds:uri="http://schemas.microsoft.com/office/2006/metadata/properties"/>
    <ds:schemaRef ds:uri="http://www.w3.org/XML/1998/namespace"/>
    <ds:schemaRef ds:uri="c5f0f3d9-1473-43fd-9e0e-96f328eba483"/>
    <ds:schemaRef ds:uri="8c6b679c-c8a7-4287-b916-40175a14599d"/>
  </ds:schemaRefs>
</ds:datastoreItem>
</file>

<file path=customXml/itemProps3.xml><?xml version="1.0" encoding="utf-8"?>
<ds:datastoreItem xmlns:ds="http://schemas.openxmlformats.org/officeDocument/2006/customXml" ds:itemID="{97C81E34-631C-4644-A99D-1D40E0A97A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4418BF-54BB-44AE-945E-D4C82A8B8B3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 Qualitativa Procedur (2)</vt:lpstr>
      <vt:lpstr>Elenco delle operazioni </vt:lpstr>
      <vt:lpstr>APPUNTI</vt:lpstr>
      <vt:lpstr>PN FAMI 21-27 sintetico</vt:lpstr>
      <vt:lpstr>elenco codici province</vt:lpstr>
      <vt:lpstr>'PN FAMI 21-27 sintetico'!A</vt:lpstr>
      <vt:lpstr>'PN FAMI 21-27 sintetico'!Print_Area</vt:lpstr>
      <vt:lpstr>'PN FAMI 21-27 sintetico'!Print_Titles</vt:lpstr>
    </vt:vector>
  </TitlesOfParts>
  <Manager/>
  <Company>DLCI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Montefalcone</dc:creator>
  <cp:keywords/>
  <dc:description/>
  <cp:lastModifiedBy>Manuel Del Bianco</cp:lastModifiedBy>
  <cp:revision/>
  <dcterms:created xsi:type="dcterms:W3CDTF">2022-07-04T13:12:04Z</dcterms:created>
  <dcterms:modified xsi:type="dcterms:W3CDTF">2025-03-26T09:18:21Z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0x010100019017BF8FFB2E45849A039C7D6B23AD</vt:lpwstr>
  </property>
  <property fmtid="{D5CDD505-2E9C-101B-9397-08002B2CF9AE}" pid="3" name="MediaServiceImageTags">
    <vt:lpwstr/>
  </property>
</Properties>
</file>